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85" windowHeight="8505" activeTab="0"/>
  </bookViews>
  <sheets>
    <sheet name="k vypln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<sst xmlns="http://schemas.openxmlformats.org/spreadsheetml/2006/main" count="274" uniqueCount="71">
  <si>
    <t>Škola, zařízení:</t>
  </si>
  <si>
    <t>číslo:</t>
  </si>
  <si>
    <t>Ř</t>
  </si>
  <si>
    <t>Přepoč. počet zaměst.</t>
  </si>
  <si>
    <t>Prům.
měsíční
plat 
v Kč</t>
  </si>
  <si>
    <t>Členění průměrného platu podle jednotlivých složek platu v Kč</t>
  </si>
  <si>
    <t xml:space="preserve"> % nenár. složek z tarif.pl.</t>
  </si>
  <si>
    <t>Roční objem v tis. Kč</t>
  </si>
  <si>
    <t>platové tarify</t>
  </si>
  <si>
    <t>náhrady platu</t>
  </si>
  <si>
    <t>přípl. za vedení</t>
  </si>
  <si>
    <t>zvláštní přípl.</t>
  </si>
  <si>
    <t>platy za přesčasy</t>
  </si>
  <si>
    <t>ostatní přípl.</t>
  </si>
  <si>
    <t>nárokové složky platu</t>
  </si>
  <si>
    <t>osobní přípl.</t>
  </si>
  <si>
    <t>odměny</t>
  </si>
  <si>
    <t>nenárok. složky platu</t>
  </si>
  <si>
    <t>PLATY</t>
  </si>
  <si>
    <t>OON</t>
  </si>
  <si>
    <t>Mzdové
prostř.
celkem</t>
  </si>
  <si>
    <t>pedagogičtí</t>
  </si>
  <si>
    <t>x</t>
  </si>
  <si>
    <t>nepedagogičtí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</si>
  <si>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</si>
  <si>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</si>
  <si>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</si>
  <si>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</si>
  <si>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</si>
  <si>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Oček. na jednotlivé složky platu po norm. rozpisu</t>
  </si>
  <si>
    <t>tj. %</t>
  </si>
  <si>
    <t>Vyplnit:</t>
  </si>
  <si>
    <t>2010/11</t>
  </si>
  <si>
    <t>změna</t>
  </si>
  <si>
    <t>dětí</t>
  </si>
  <si>
    <t xml:space="preserve">žáků </t>
  </si>
  <si>
    <t>strávníků</t>
  </si>
  <si>
    <t>v družině</t>
  </si>
  <si>
    <t>ubytovaných</t>
  </si>
  <si>
    <t>Rozdíl: Ř. 6 - Ř. 4</t>
  </si>
  <si>
    <t>Rozdíl: Ř. 14 - Ř. 12</t>
  </si>
  <si>
    <t>přespoč. hodiny</t>
  </si>
  <si>
    <t>Datum:</t>
  </si>
  <si>
    <t>V Z O R</t>
  </si>
  <si>
    <t xml:space="preserve">Základní škola </t>
  </si>
  <si>
    <t>Zpracoval(a):</t>
  </si>
  <si>
    <t>Schválil(a):</t>
  </si>
  <si>
    <t>% nenár. FIN.2011</t>
  </si>
  <si>
    <t>FINANČNÍ ROZVAHA 2012</t>
  </si>
  <si>
    <t>skutečnost 2011</t>
  </si>
  <si>
    <t>% pedag.</t>
  </si>
  <si>
    <t>Rozvaha 2012 pedagogičtí</t>
  </si>
  <si>
    <t>Závazné ukazatele 2012 stanovené krajským úřadem</t>
  </si>
  <si>
    <t>Změna nenár.složky proti 2011</t>
  </si>
  <si>
    <t>tj. % oproti roku 2011</t>
  </si>
  <si>
    <t>Rozvaha 2012 nepedagogičtí</t>
  </si>
  <si>
    <t>Výpočet nárůstu tarif. platů ped. v r. 2012 (buňka E10):</t>
  </si>
  <si>
    <t>Počet (z výkazu):</t>
  </si>
  <si>
    <t>šk. r.:</t>
  </si>
  <si>
    <t>2011/12</t>
  </si>
  <si>
    <t>skutečnost 2011 (P1-04)</t>
  </si>
  <si>
    <t>údaje z rozvah o počtu zam. za r. 2011, 2012 (tarify a úvazky)</t>
  </si>
  <si>
    <t>Rozvaha o zam.</t>
  </si>
  <si>
    <t>Rok</t>
  </si>
  <si>
    <t>Rozvaha o zam. - ped.</t>
  </si>
  <si>
    <r>
      <t xml:space="preserve">Ø </t>
    </r>
    <r>
      <rPr>
        <sz val="10"/>
        <rFont val="Calibri"/>
        <family val="2"/>
      </rPr>
      <t>tarif/
měsíc</t>
    </r>
  </si>
  <si>
    <t>nárůst (%)</t>
  </si>
  <si>
    <t>Závazné ukazatele 2012</t>
  </si>
  <si>
    <t>tarif/měsíc</t>
  </si>
  <si>
    <t>počet zam.</t>
  </si>
  <si>
    <t>Nárůst tarif. platů ped. v r. 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</si>
</sst>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0"/>
    <numFmt numFmtId="171" formatCode="#,##0.0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1" fillId="0" borderId="0" xfId="46" applyFont="1" applyFill="1" applyAlignment="1" applyProtection="1">
      <alignment horizontal="center"/>
      <protection hidden="1"/>
    </xf>
    <xf numFmtId="3" fontId="22" fillId="0" borderId="0" xfId="46" applyNumberFormat="1" applyFont="1" applyFill="1" applyBorder="1" applyAlignment="1" applyProtection="1">
      <alignment horizontal="left"/>
      <protection hidden="1" locked="0"/>
    </xf>
    <xf numFmtId="3" fontId="22" fillId="0" borderId="10" xfId="46" applyNumberFormat="1" applyFont="1" applyFill="1" applyBorder="1" applyAlignment="1" applyProtection="1">
      <alignment horizontal="right"/>
      <protection hidden="1"/>
    </xf>
    <xf numFmtId="1" fontId="23" fillId="0" borderId="11" xfId="46" applyNumberFormat="1" applyFont="1" applyFill="1" applyBorder="1" applyAlignment="1" applyProtection="1">
      <alignment horizontal="center"/>
      <protection hidden="1" locked="0"/>
    </xf>
    <xf numFmtId="0" fontId="22" fillId="0" borderId="0" xfId="46" applyFont="1" applyFill="1" applyProtection="1">
      <alignment/>
      <protection hidden="1"/>
    </xf>
    <xf numFmtId="0" fontId="45" fillId="0" borderId="0" xfId="47" applyFont="1" applyFill="1" applyProtection="1">
      <alignment/>
      <protection hidden="1"/>
    </xf>
    <xf numFmtId="0" fontId="22" fillId="0" borderId="0" xfId="47" applyFont="1" applyFill="1" applyProtection="1">
      <alignment/>
      <protection hidden="1"/>
    </xf>
    <xf numFmtId="0" fontId="21" fillId="0" borderId="0" xfId="46" applyFont="1" applyFill="1" applyProtection="1">
      <alignment/>
      <protection hidden="1"/>
    </xf>
    <xf numFmtId="0" fontId="21" fillId="0" borderId="0" xfId="46" applyFont="1" applyFill="1" applyBorder="1" applyAlignment="1" applyProtection="1">
      <alignment horizontal="center"/>
      <protection hidden="1"/>
    </xf>
    <xf numFmtId="49" fontId="23" fillId="0" borderId="0" xfId="0" applyNumberFormat="1" applyFont="1" applyFill="1" applyAlignment="1" applyProtection="1">
      <alignment/>
      <protection hidden="1" locked="0"/>
    </xf>
    <xf numFmtId="0" fontId="21" fillId="0" borderId="0" xfId="47" applyFont="1" applyFill="1" applyProtection="1">
      <alignment/>
      <protection hidden="1"/>
    </xf>
    <xf numFmtId="3" fontId="25" fillId="0" borderId="0" xfId="46" applyNumberFormat="1" applyFont="1" applyFill="1" applyBorder="1" applyAlignment="1" applyProtection="1">
      <alignment horizontal="left"/>
      <protection hidden="1"/>
    </xf>
    <xf numFmtId="4" fontId="21" fillId="0" borderId="12" xfId="46" applyNumberFormat="1" applyFont="1" applyFill="1" applyBorder="1" applyAlignment="1" applyProtection="1">
      <alignment horizontal="center" vertical="center"/>
      <protection hidden="1" locked="0"/>
    </xf>
    <xf numFmtId="49" fontId="22" fillId="0" borderId="13" xfId="46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47" applyNumberFormat="1" applyFont="1" applyFill="1" applyBorder="1" applyAlignment="1" applyProtection="1">
      <alignment horizontal="center" vertical="center" wrapText="1"/>
      <protection hidden="1"/>
    </xf>
    <xf numFmtId="0" fontId="21" fillId="5" borderId="13" xfId="46" applyFont="1" applyFill="1" applyBorder="1" applyAlignment="1" applyProtection="1">
      <alignment horizontal="center" vertical="center" wrapText="1"/>
      <protection hidden="1"/>
    </xf>
    <xf numFmtId="0" fontId="22" fillId="0" borderId="13" xfId="46" applyFont="1" applyFill="1" applyBorder="1" applyAlignment="1" applyProtection="1">
      <alignment horizontal="center" vertical="center" wrapText="1"/>
      <protection hidden="1"/>
    </xf>
    <xf numFmtId="0" fontId="21" fillId="0" borderId="14" xfId="46" applyFont="1" applyFill="1" applyBorder="1" applyAlignment="1" applyProtection="1">
      <alignment horizontal="center" vertical="center" wrapText="1"/>
      <protection hidden="1"/>
    </xf>
    <xf numFmtId="0" fontId="21" fillId="0" borderId="15" xfId="46" applyFont="1" applyFill="1" applyBorder="1" applyAlignment="1" applyProtection="1">
      <alignment horizontal="center" vertical="center"/>
      <protection hidden="1"/>
    </xf>
    <xf numFmtId="0" fontId="22" fillId="33" borderId="16" xfId="46" applyFont="1" applyFill="1" applyBorder="1" applyAlignment="1" applyProtection="1">
      <alignment vertical="center" wrapText="1"/>
      <protection hidden="1"/>
    </xf>
    <xf numFmtId="164" fontId="22" fillId="13" borderId="16" xfId="46" applyNumberFormat="1" applyFont="1" applyFill="1" applyBorder="1" applyAlignment="1" applyProtection="1">
      <alignment horizontal="right" vertical="center"/>
      <protection hidden="1" locked="0"/>
    </xf>
    <xf numFmtId="165" fontId="22" fillId="13" borderId="16" xfId="46" applyNumberFormat="1" applyFont="1" applyFill="1" applyBorder="1" applyAlignment="1" applyProtection="1">
      <alignment horizontal="right" vertical="center"/>
      <protection hidden="1"/>
    </xf>
    <xf numFmtId="165" fontId="22" fillId="13" borderId="16" xfId="46" applyNumberFormat="1" applyFont="1" applyFill="1" applyBorder="1" applyAlignment="1" applyProtection="1">
      <alignment horizontal="right" vertical="center"/>
      <protection hidden="1" locked="0"/>
    </xf>
    <xf numFmtId="165" fontId="22" fillId="5" borderId="16" xfId="46" applyNumberFormat="1" applyFont="1" applyFill="1" applyBorder="1" applyAlignment="1" applyProtection="1">
      <alignment horizontal="right" vertical="center"/>
      <protection hidden="1"/>
    </xf>
    <xf numFmtId="4" fontId="21" fillId="0" borderId="16" xfId="46" applyNumberFormat="1" applyFont="1" applyFill="1" applyBorder="1" applyAlignment="1" applyProtection="1">
      <alignment horizontal="center" vertical="center"/>
      <protection hidden="1"/>
    </xf>
    <xf numFmtId="165" fontId="21" fillId="0" borderId="16" xfId="46" applyNumberFormat="1" applyFont="1" applyFill="1" applyBorder="1" applyAlignment="1" applyProtection="1">
      <alignment horizontal="right" vertical="center"/>
      <protection hidden="1"/>
    </xf>
    <xf numFmtId="4" fontId="22" fillId="0" borderId="16" xfId="46" applyNumberFormat="1" applyFont="1" applyFill="1" applyBorder="1" applyAlignment="1" applyProtection="1">
      <alignment horizontal="center" vertical="center"/>
      <protection hidden="1"/>
    </xf>
    <xf numFmtId="4" fontId="22" fillId="0" borderId="17" xfId="46" applyNumberFormat="1" applyFont="1" applyFill="1" applyBorder="1" applyAlignment="1" applyProtection="1">
      <alignment horizontal="center" vertical="center"/>
      <protection hidden="1"/>
    </xf>
    <xf numFmtId="0" fontId="22" fillId="0" borderId="0" xfId="46" applyFont="1" applyFill="1" applyAlignment="1" applyProtection="1">
      <alignment vertical="center"/>
      <protection hidden="1"/>
    </xf>
    <xf numFmtId="0" fontId="21" fillId="0" borderId="18" xfId="46" applyFont="1" applyFill="1" applyBorder="1" applyAlignment="1" applyProtection="1">
      <alignment horizontal="center" vertical="center"/>
      <protection hidden="1"/>
    </xf>
    <xf numFmtId="0" fontId="22" fillId="8" borderId="19" xfId="46" applyFont="1" applyFill="1" applyBorder="1" applyAlignment="1" applyProtection="1">
      <alignment vertical="center" wrapText="1"/>
      <protection hidden="1"/>
    </xf>
    <xf numFmtId="164" fontId="22" fillId="13" borderId="19" xfId="46" applyNumberFormat="1" applyFont="1" applyFill="1" applyBorder="1" applyAlignment="1" applyProtection="1">
      <alignment horizontal="right" vertical="center"/>
      <protection hidden="1" locked="0"/>
    </xf>
    <xf numFmtId="165" fontId="22" fillId="13" borderId="19" xfId="46" applyNumberFormat="1" applyFont="1" applyFill="1" applyBorder="1" applyAlignment="1" applyProtection="1">
      <alignment horizontal="right" vertical="center"/>
      <protection hidden="1"/>
    </xf>
    <xf numFmtId="165" fontId="22" fillId="13" borderId="19" xfId="46" applyNumberFormat="1" applyFont="1" applyFill="1" applyBorder="1" applyAlignment="1" applyProtection="1">
      <alignment horizontal="right" vertical="center"/>
      <protection hidden="1" locked="0"/>
    </xf>
    <xf numFmtId="165" fontId="22" fillId="5" borderId="19" xfId="46" applyNumberFormat="1" applyFont="1" applyFill="1" applyBorder="1" applyAlignment="1" applyProtection="1">
      <alignment horizontal="right" vertical="center"/>
      <protection hidden="1"/>
    </xf>
    <xf numFmtId="4" fontId="21" fillId="0" borderId="19" xfId="46" applyNumberFormat="1" applyFont="1" applyFill="1" applyBorder="1" applyAlignment="1" applyProtection="1">
      <alignment horizontal="center" vertical="center"/>
      <protection hidden="1"/>
    </xf>
    <xf numFmtId="165" fontId="21" fillId="0" borderId="19" xfId="46" applyNumberFormat="1" applyFont="1" applyFill="1" applyBorder="1" applyAlignment="1" applyProtection="1">
      <alignment horizontal="right" vertical="center"/>
      <protection hidden="1"/>
    </xf>
    <xf numFmtId="4" fontId="22" fillId="0" borderId="19" xfId="46" applyNumberFormat="1" applyFont="1" applyFill="1" applyBorder="1" applyAlignment="1" applyProtection="1">
      <alignment horizontal="center" vertical="center"/>
      <protection hidden="1"/>
    </xf>
    <xf numFmtId="4" fontId="22" fillId="0" borderId="20" xfId="46" applyNumberFormat="1" applyFont="1" applyFill="1" applyBorder="1" applyAlignment="1" applyProtection="1">
      <alignment horizontal="center" vertical="center"/>
      <protection hidden="1"/>
    </xf>
    <xf numFmtId="0" fontId="21" fillId="0" borderId="21" xfId="46" applyFont="1" applyFill="1" applyBorder="1" applyAlignment="1" applyProtection="1">
      <alignment horizontal="center" vertical="center"/>
      <protection hidden="1"/>
    </xf>
    <xf numFmtId="0" fontId="21" fillId="0" borderId="13" xfId="46" applyFont="1" applyFill="1" applyBorder="1" applyAlignment="1" applyProtection="1">
      <alignment vertical="center" wrapText="1"/>
      <protection hidden="1"/>
    </xf>
    <xf numFmtId="166" fontId="21" fillId="0" borderId="13" xfId="46" applyNumberFormat="1" applyFont="1" applyFill="1" applyBorder="1" applyAlignment="1" applyProtection="1">
      <alignment horizontal="right" vertical="center"/>
      <protection hidden="1"/>
    </xf>
    <xf numFmtId="165" fontId="21" fillId="0" borderId="13" xfId="46" applyNumberFormat="1" applyFont="1" applyFill="1" applyBorder="1" applyAlignment="1" applyProtection="1">
      <alignment horizontal="right" vertical="center"/>
      <protection hidden="1"/>
    </xf>
    <xf numFmtId="167" fontId="21" fillId="0" borderId="13" xfId="46" applyNumberFormat="1" applyFont="1" applyFill="1" applyBorder="1" applyAlignment="1" applyProtection="1">
      <alignment horizontal="right" vertical="center"/>
      <protection hidden="1"/>
    </xf>
    <xf numFmtId="167" fontId="21" fillId="0" borderId="13" xfId="47" applyNumberFormat="1" applyFont="1" applyFill="1" applyBorder="1" applyAlignment="1" applyProtection="1">
      <alignment horizontal="right" vertical="center"/>
      <protection hidden="1"/>
    </xf>
    <xf numFmtId="165" fontId="21" fillId="5" borderId="13" xfId="46" applyNumberFormat="1" applyFont="1" applyFill="1" applyBorder="1" applyAlignment="1" applyProtection="1">
      <alignment horizontal="right" vertical="center"/>
      <protection hidden="1"/>
    </xf>
    <xf numFmtId="4" fontId="21" fillId="0" borderId="22" xfId="46" applyNumberFormat="1" applyFont="1" applyFill="1" applyBorder="1" applyAlignment="1" applyProtection="1">
      <alignment horizontal="center" vertical="center"/>
      <protection hidden="1"/>
    </xf>
    <xf numFmtId="165" fontId="21" fillId="0" borderId="22" xfId="46" applyNumberFormat="1" applyFont="1" applyFill="1" applyBorder="1" applyAlignment="1" applyProtection="1">
      <alignment horizontal="right" vertical="center"/>
      <protection hidden="1"/>
    </xf>
    <xf numFmtId="1" fontId="21" fillId="13" borderId="13" xfId="46" applyNumberFormat="1" applyFont="1" applyFill="1" applyBorder="1" applyAlignment="1" applyProtection="1">
      <alignment horizontal="right" vertical="center"/>
      <protection hidden="1" locked="0"/>
    </xf>
    <xf numFmtId="165" fontId="21" fillId="0" borderId="14" xfId="46" applyNumberFormat="1" applyFont="1" applyFill="1" applyBorder="1" applyAlignment="1" applyProtection="1">
      <alignment horizontal="right" vertical="center"/>
      <protection hidden="1"/>
    </xf>
    <xf numFmtId="0" fontId="22" fillId="0" borderId="0" xfId="46" applyFont="1" applyProtection="1">
      <alignment/>
      <protection hidden="1"/>
    </xf>
    <xf numFmtId="4" fontId="21" fillId="0" borderId="0" xfId="48" applyNumberFormat="1" applyFont="1" applyFill="1" applyBorder="1" applyAlignment="1" applyProtection="1" quotePrefix="1">
      <alignment vertical="top" wrapText="1"/>
      <protection hidden="1"/>
    </xf>
    <xf numFmtId="0" fontId="22" fillId="0" borderId="0" xfId="48" applyFont="1" applyFill="1" applyBorder="1" applyAlignment="1" applyProtection="1">
      <alignment horizontal="right"/>
      <protection hidden="1"/>
    </xf>
    <xf numFmtId="0" fontId="22" fillId="0" borderId="0" xfId="48" applyFont="1" applyFill="1" applyBorder="1" applyAlignment="1" applyProtection="1">
      <alignment horizontal="left"/>
      <protection hidden="1"/>
    </xf>
    <xf numFmtId="49" fontId="21" fillId="0" borderId="16" xfId="0" applyNumberFormat="1" applyFont="1" applyFill="1" applyBorder="1" applyAlignment="1" applyProtection="1">
      <alignment horizontal="left" vertical="center" wrapText="1"/>
      <protection hidden="1"/>
    </xf>
    <xf numFmtId="1" fontId="22" fillId="0" borderId="16" xfId="0" applyNumberFormat="1" applyFont="1" applyFill="1" applyBorder="1" applyAlignment="1" applyProtection="1">
      <alignment horizontal="center" vertical="center"/>
      <protection hidden="1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8" fontId="22" fillId="0" borderId="16" xfId="0" applyNumberFormat="1" applyFont="1" applyFill="1" applyBorder="1" applyAlignment="1" applyProtection="1">
      <alignment horizontal="center" vertical="center"/>
      <protection hidden="1"/>
    </xf>
    <xf numFmtId="168" fontId="22" fillId="0" borderId="17" xfId="0" applyNumberFormat="1" applyFont="1" applyFill="1" applyBorder="1" applyAlignment="1" applyProtection="1">
      <alignment horizontal="center" vertical="center"/>
      <protection hidden="1"/>
    </xf>
    <xf numFmtId="0" fontId="26" fillId="0" borderId="19" xfId="0" applyFont="1" applyFill="1" applyBorder="1" applyAlignment="1" applyProtection="1">
      <alignment horizontal="left" vertical="center"/>
      <protection hidden="1"/>
    </xf>
    <xf numFmtId="1" fontId="22" fillId="0" borderId="19" xfId="0" applyNumberFormat="1" applyFont="1" applyFill="1" applyBorder="1" applyAlignment="1" applyProtection="1">
      <alignment horizontal="center" vertical="center"/>
      <protection hidden="1"/>
    </xf>
    <xf numFmtId="1" fontId="21" fillId="0" borderId="19" xfId="0" applyNumberFormat="1" applyFont="1" applyFill="1" applyBorder="1" applyAlignment="1" applyProtection="1">
      <alignment horizontal="center" vertical="center"/>
      <protection hidden="1"/>
    </xf>
    <xf numFmtId="166" fontId="21" fillId="0" borderId="19" xfId="0" applyNumberFormat="1" applyFont="1" applyFill="1" applyBorder="1" applyAlignment="1" applyProtection="1">
      <alignment horizontal="right" vertical="center"/>
      <protection hidden="1"/>
    </xf>
    <xf numFmtId="166" fontId="22" fillId="0" borderId="19" xfId="0" applyNumberFormat="1" applyFont="1" applyFill="1" applyBorder="1" applyAlignment="1" applyProtection="1">
      <alignment horizontal="right" vertical="center"/>
      <protection hidden="1"/>
    </xf>
    <xf numFmtId="168" fontId="22" fillId="0" borderId="19" xfId="0" applyNumberFormat="1" applyFont="1" applyFill="1" applyBorder="1" applyAlignment="1" applyProtection="1">
      <alignment horizontal="center" vertical="center"/>
      <protection hidden="1"/>
    </xf>
    <xf numFmtId="168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33" borderId="23" xfId="46" applyFont="1" applyFill="1" applyBorder="1" applyAlignment="1" applyProtection="1">
      <alignment horizontal="center" vertical="center"/>
      <protection hidden="1"/>
    </xf>
    <xf numFmtId="0" fontId="21" fillId="34" borderId="24" xfId="46" applyFont="1" applyFill="1" applyBorder="1" applyAlignment="1" applyProtection="1">
      <alignment vertical="center" wrapText="1"/>
      <protection hidden="1"/>
    </xf>
    <xf numFmtId="164" fontId="22" fillId="33" borderId="24" xfId="46" applyNumberFormat="1" applyFont="1" applyFill="1" applyBorder="1" applyAlignment="1" applyProtection="1">
      <alignment horizontal="right" vertical="center"/>
      <protection hidden="1" locked="0"/>
    </xf>
    <xf numFmtId="165" fontId="22" fillId="0" borderId="24" xfId="46" applyNumberFormat="1" applyFont="1" applyFill="1" applyBorder="1" applyAlignment="1" applyProtection="1">
      <alignment horizontal="right" vertical="center"/>
      <protection hidden="1"/>
    </xf>
    <xf numFmtId="165" fontId="22" fillId="0" borderId="24" xfId="0" applyNumberFormat="1" applyFont="1" applyFill="1" applyBorder="1" applyAlignment="1" applyProtection="1">
      <alignment horizontal="right" vertical="center"/>
      <protection hidden="1"/>
    </xf>
    <xf numFmtId="165" fontId="22" fillId="5" borderId="24" xfId="46" applyNumberFormat="1" applyFont="1" applyFill="1" applyBorder="1" applyAlignment="1" applyProtection="1">
      <alignment horizontal="right" vertical="center"/>
      <protection hidden="1"/>
    </xf>
    <xf numFmtId="4" fontId="22" fillId="0" borderId="24" xfId="46" applyNumberFormat="1" applyFont="1" applyFill="1" applyBorder="1" applyAlignment="1" applyProtection="1">
      <alignment horizontal="center" vertical="center"/>
      <protection hidden="1"/>
    </xf>
    <xf numFmtId="165" fontId="21" fillId="0" borderId="24" xfId="46" applyNumberFormat="1" applyFont="1" applyFill="1" applyBorder="1" applyAlignment="1" applyProtection="1">
      <alignment horizontal="right" vertical="center"/>
      <protection hidden="1"/>
    </xf>
    <xf numFmtId="165" fontId="22" fillId="33" borderId="24" xfId="46" applyNumberFormat="1" applyFont="1" applyFill="1" applyBorder="1" applyAlignment="1" applyProtection="1">
      <alignment horizontal="right" vertical="center"/>
      <protection hidden="1" locked="0"/>
    </xf>
    <xf numFmtId="165" fontId="21" fillId="0" borderId="25" xfId="46" applyNumberFormat="1" applyFont="1" applyFill="1" applyBorder="1" applyAlignment="1" applyProtection="1">
      <alignment horizontal="right" vertical="center"/>
      <protection hidden="1"/>
    </xf>
    <xf numFmtId="49" fontId="21" fillId="0" borderId="19" xfId="46" applyNumberFormat="1" applyFont="1" applyFill="1" applyBorder="1" applyAlignment="1" applyProtection="1">
      <alignment horizontal="right" vertical="center"/>
      <protection hidden="1"/>
    </xf>
    <xf numFmtId="165" fontId="22" fillId="0" borderId="19" xfId="46" applyNumberFormat="1" applyFont="1" applyFill="1" applyBorder="1" applyAlignment="1" applyProtection="1">
      <alignment horizontal="center" vertical="center"/>
      <protection hidden="1"/>
    </xf>
    <xf numFmtId="168" fontId="22" fillId="0" borderId="19" xfId="46" applyNumberFormat="1" applyFont="1" applyFill="1" applyBorder="1" applyAlignment="1" applyProtection="1">
      <alignment horizontal="center" vertical="center"/>
      <protection hidden="1"/>
    </xf>
    <xf numFmtId="165" fontId="21" fillId="0" borderId="20" xfId="46" applyNumberFormat="1" applyFont="1" applyFill="1" applyBorder="1" applyAlignment="1" applyProtection="1">
      <alignment horizontal="right" vertical="center"/>
      <protection hidden="1"/>
    </xf>
    <xf numFmtId="2" fontId="22" fillId="0" borderId="0" xfId="46" applyNumberFormat="1" applyFont="1" applyFill="1" applyAlignment="1" applyProtection="1">
      <alignment vertical="center"/>
      <protection hidden="1"/>
    </xf>
    <xf numFmtId="0" fontId="21" fillId="33" borderId="18" xfId="46" applyFont="1" applyFill="1" applyBorder="1" applyAlignment="1" applyProtection="1">
      <alignment horizontal="center" vertical="center"/>
      <protection hidden="1"/>
    </xf>
    <xf numFmtId="0" fontId="21" fillId="16" borderId="19" xfId="46" applyFont="1" applyFill="1" applyBorder="1" applyAlignment="1" applyProtection="1">
      <alignment horizontal="left" vertical="center" wrapText="1"/>
      <protection hidden="1"/>
    </xf>
    <xf numFmtId="164" fontId="22" fillId="33" borderId="19" xfId="46" applyNumberFormat="1" applyFont="1" applyFill="1" applyBorder="1" applyAlignment="1" applyProtection="1">
      <alignment horizontal="right" vertical="center"/>
      <protection hidden="1" locked="0"/>
    </xf>
    <xf numFmtId="3" fontId="21" fillId="33" borderId="19" xfId="46" applyNumberFormat="1" applyFont="1" applyFill="1" applyBorder="1" applyAlignment="1" applyProtection="1">
      <alignment vertical="center"/>
      <protection hidden="1" locked="0"/>
    </xf>
    <xf numFmtId="165" fontId="21" fillId="16" borderId="20" xfId="46" applyNumberFormat="1" applyFont="1" applyFill="1" applyBorder="1" applyAlignment="1" applyProtection="1">
      <alignment horizontal="right" vertical="center"/>
      <protection hidden="1"/>
    </xf>
    <xf numFmtId="1" fontId="22" fillId="0" borderId="0" xfId="46" applyNumberFormat="1" applyFont="1" applyFill="1" applyAlignment="1" applyProtection="1">
      <alignment vertical="center"/>
      <protection hidden="1"/>
    </xf>
    <xf numFmtId="0" fontId="21" fillId="33" borderId="18" xfId="46" applyFont="1" applyFill="1" applyBorder="1" applyAlignment="1" applyProtection="1">
      <alignment horizontal="center"/>
      <protection hidden="1"/>
    </xf>
    <xf numFmtId="165" fontId="21" fillId="35" borderId="19" xfId="46" applyNumberFormat="1" applyFont="1" applyFill="1" applyBorder="1" applyAlignment="1" applyProtection="1">
      <alignment horizontal="right" vertical="center"/>
      <protection hidden="1" locked="0"/>
    </xf>
    <xf numFmtId="0" fontId="22" fillId="0" borderId="19" xfId="46" applyFont="1" applyFill="1" applyBorder="1" applyAlignment="1" applyProtection="1">
      <alignment vertical="center"/>
      <protection hidden="1"/>
    </xf>
    <xf numFmtId="0" fontId="22" fillId="0" borderId="20" xfId="46" applyFont="1" applyFill="1" applyBorder="1" applyProtection="1">
      <alignment/>
      <protection hidden="1"/>
    </xf>
    <xf numFmtId="2" fontId="22" fillId="0" borderId="0" xfId="46" applyNumberFormat="1" applyFont="1" applyFill="1" applyProtection="1">
      <alignment/>
      <protection hidden="1"/>
    </xf>
    <xf numFmtId="0" fontId="21" fillId="0" borderId="19" xfId="46" applyFont="1" applyFill="1" applyBorder="1" applyAlignment="1" applyProtection="1">
      <alignment vertical="center" wrapText="1"/>
      <protection hidden="1"/>
    </xf>
    <xf numFmtId="166" fontId="21" fillId="0" borderId="19" xfId="46" applyNumberFormat="1" applyFont="1" applyFill="1" applyBorder="1" applyAlignment="1" applyProtection="1">
      <alignment horizontal="right" vertical="center"/>
      <protection hidden="1"/>
    </xf>
    <xf numFmtId="165" fontId="25" fillId="0" borderId="19" xfId="46" applyNumberFormat="1" applyFont="1" applyFill="1" applyBorder="1" applyAlignment="1" applyProtection="1">
      <alignment horizontal="right" vertical="center"/>
      <protection hidden="1"/>
    </xf>
    <xf numFmtId="165" fontId="25" fillId="0" borderId="19" xfId="47" applyNumberFormat="1" applyFont="1" applyFill="1" applyBorder="1" applyAlignment="1" applyProtection="1">
      <alignment horizontal="right" vertical="center"/>
      <protection hidden="1"/>
    </xf>
    <xf numFmtId="165" fontId="25" fillId="0" borderId="20" xfId="46" applyNumberFormat="1" applyFont="1" applyFill="1" applyBorder="1" applyAlignment="1" applyProtection="1">
      <alignment horizontal="right" vertical="center"/>
      <protection hidden="1"/>
    </xf>
    <xf numFmtId="0" fontId="21" fillId="0" borderId="19" xfId="46" applyFont="1" applyFill="1" applyBorder="1" applyAlignment="1" applyProtection="1">
      <alignment horizontal="left" vertical="center" wrapText="1"/>
      <protection hidden="1"/>
    </xf>
    <xf numFmtId="165" fontId="21" fillId="0" borderId="19" xfId="47" applyNumberFormat="1" applyFont="1" applyFill="1" applyBorder="1" applyAlignment="1" applyProtection="1">
      <alignment horizontal="right" vertical="center"/>
      <protection hidden="1"/>
    </xf>
    <xf numFmtId="165" fontId="21" fillId="5" borderId="19" xfId="46" applyNumberFormat="1" applyFont="1" applyFill="1" applyBorder="1" applyAlignment="1" applyProtection="1">
      <alignment horizontal="right" vertical="center"/>
      <protection hidden="1"/>
    </xf>
    <xf numFmtId="4" fontId="21" fillId="0" borderId="19" xfId="46" applyNumberFormat="1" applyFont="1" applyFill="1" applyBorder="1" applyAlignment="1" applyProtection="1">
      <alignment horizontal="right" vertical="center"/>
      <protection hidden="1"/>
    </xf>
    <xf numFmtId="164" fontId="21" fillId="0" borderId="19" xfId="46" applyNumberFormat="1" applyFont="1" applyFill="1" applyBorder="1" applyAlignment="1" applyProtection="1">
      <alignment horizontal="right" vertical="center"/>
      <protection hidden="1"/>
    </xf>
    <xf numFmtId="165" fontId="22" fillId="0" borderId="20" xfId="46" applyNumberFormat="1" applyFont="1" applyFill="1" applyBorder="1" applyAlignment="1" applyProtection="1">
      <alignment horizontal="center" vertical="center"/>
      <protection hidden="1"/>
    </xf>
    <xf numFmtId="49" fontId="22" fillId="0" borderId="19" xfId="46" applyNumberFormat="1" applyFont="1" applyFill="1" applyBorder="1" applyAlignment="1" applyProtection="1">
      <alignment horizontal="right" vertical="center"/>
      <protection hidden="1"/>
    </xf>
    <xf numFmtId="165" fontId="22" fillId="0" borderId="19" xfId="46" applyNumberFormat="1" applyFont="1" applyFill="1" applyBorder="1" applyAlignment="1" applyProtection="1">
      <alignment horizontal="right" vertical="center"/>
      <protection hidden="1"/>
    </xf>
    <xf numFmtId="167" fontId="22" fillId="0" borderId="19" xfId="46" applyNumberFormat="1" applyFont="1" applyFill="1" applyBorder="1" applyAlignment="1" applyProtection="1">
      <alignment horizontal="right" vertical="center"/>
      <protection hidden="1"/>
    </xf>
    <xf numFmtId="169" fontId="21" fillId="0" borderId="13" xfId="46" applyNumberFormat="1" applyFont="1" applyFill="1" applyBorder="1" applyAlignment="1" applyProtection="1">
      <alignment horizontal="right" vertical="center"/>
      <protection hidden="1"/>
    </xf>
    <xf numFmtId="169" fontId="21" fillId="5" borderId="13" xfId="46" applyNumberFormat="1" applyFont="1" applyFill="1" applyBorder="1" applyAlignment="1" applyProtection="1">
      <alignment horizontal="right" vertical="center"/>
      <protection hidden="1"/>
    </xf>
    <xf numFmtId="0" fontId="21" fillId="0" borderId="0" xfId="46" applyFont="1" applyFill="1" applyAlignment="1" applyProtection="1">
      <alignment vertical="center"/>
      <protection hidden="1"/>
    </xf>
    <xf numFmtId="1" fontId="21" fillId="0" borderId="0" xfId="46" applyNumberFormat="1" applyFont="1" applyFill="1" applyAlignment="1" applyProtection="1">
      <alignment vertical="center"/>
      <protection hidden="1"/>
    </xf>
    <xf numFmtId="0" fontId="21" fillId="0" borderId="26" xfId="46" applyFont="1" applyFill="1" applyBorder="1" applyAlignment="1" applyProtection="1">
      <alignment horizontal="center"/>
      <protection hidden="1"/>
    </xf>
    <xf numFmtId="0" fontId="22" fillId="0" borderId="26" xfId="46" applyFont="1" applyFill="1" applyBorder="1" applyProtection="1">
      <alignment/>
      <protection hidden="1"/>
    </xf>
    <xf numFmtId="2" fontId="22" fillId="0" borderId="26" xfId="46" applyNumberFormat="1" applyFont="1" applyFill="1" applyBorder="1" applyProtection="1">
      <alignment/>
      <protection hidden="1"/>
    </xf>
    <xf numFmtId="0" fontId="22" fillId="0" borderId="26" xfId="47" applyFont="1" applyFill="1" applyBorder="1" applyProtection="1">
      <alignment/>
      <protection hidden="1"/>
    </xf>
    <xf numFmtId="165" fontId="21" fillId="0" borderId="16" xfId="46" applyNumberFormat="1" applyFont="1" applyBorder="1" applyAlignment="1" applyProtection="1">
      <alignment horizontal="right" vertical="center"/>
      <protection hidden="1"/>
    </xf>
    <xf numFmtId="0" fontId="22" fillId="0" borderId="27" xfId="46" applyFont="1" applyFill="1" applyBorder="1" applyAlignment="1" applyProtection="1">
      <alignment vertical="center"/>
      <protection hidden="1"/>
    </xf>
    <xf numFmtId="0" fontId="21" fillId="0" borderId="26" xfId="46" applyFont="1" applyFill="1" applyBorder="1" applyProtection="1">
      <alignment/>
      <protection hidden="1"/>
    </xf>
    <xf numFmtId="0" fontId="21" fillId="8" borderId="15" xfId="46" applyFont="1" applyFill="1" applyBorder="1" applyAlignment="1" applyProtection="1">
      <alignment horizontal="center" vertical="center"/>
      <protection hidden="1"/>
    </xf>
    <xf numFmtId="0" fontId="21" fillId="34" borderId="16" xfId="46" applyFont="1" applyFill="1" applyBorder="1" applyAlignment="1" applyProtection="1">
      <alignment vertical="center" wrapText="1"/>
      <protection hidden="1"/>
    </xf>
    <xf numFmtId="164" fontId="22" fillId="8" borderId="16" xfId="46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46" applyNumberFormat="1" applyFont="1" applyFill="1" applyBorder="1" applyAlignment="1" applyProtection="1">
      <alignment horizontal="right" vertical="center"/>
      <protection hidden="1"/>
    </xf>
    <xf numFmtId="165" fontId="22" fillId="8" borderId="16" xfId="46" applyNumberFormat="1" applyFont="1" applyFill="1" applyBorder="1" applyAlignment="1" applyProtection="1">
      <alignment horizontal="right" vertical="center"/>
      <protection hidden="1" locked="0"/>
    </xf>
    <xf numFmtId="165" fontId="21" fillId="0" borderId="17" xfId="46" applyNumberFormat="1" applyFont="1" applyFill="1" applyBorder="1" applyAlignment="1" applyProtection="1">
      <alignment horizontal="right" vertical="center"/>
      <protection hidden="1"/>
    </xf>
    <xf numFmtId="0" fontId="21" fillId="8" borderId="18" xfId="46" applyFont="1" applyFill="1" applyBorder="1" applyAlignment="1" applyProtection="1">
      <alignment horizontal="center" vertical="center"/>
      <protection hidden="1"/>
    </xf>
    <xf numFmtId="164" fontId="22" fillId="8" borderId="19" xfId="46" applyNumberFormat="1" applyFont="1" applyFill="1" applyBorder="1" applyAlignment="1" applyProtection="1">
      <alignment horizontal="right" vertical="center"/>
      <protection hidden="1" locked="0"/>
    </xf>
    <xf numFmtId="3" fontId="21" fillId="8" borderId="19" xfId="46" applyNumberFormat="1" applyFont="1" applyFill="1" applyBorder="1" applyAlignment="1" applyProtection="1">
      <alignment vertical="center"/>
      <protection hidden="1" locked="0"/>
    </xf>
    <xf numFmtId="0" fontId="21" fillId="8" borderId="18" xfId="46" applyFont="1" applyFill="1" applyBorder="1" applyAlignment="1" applyProtection="1">
      <alignment horizontal="center"/>
      <protection hidden="1"/>
    </xf>
    <xf numFmtId="0" fontId="21" fillId="0" borderId="0" xfId="46" applyFont="1" applyFill="1" applyBorder="1" applyAlignment="1" applyProtection="1">
      <alignment horizontal="left" wrapText="1"/>
      <protection hidden="1"/>
    </xf>
    <xf numFmtId="0" fontId="4" fillId="0" borderId="0" xfId="46" applyFont="1" applyFill="1" applyProtection="1">
      <alignment/>
      <protection hidden="1"/>
    </xf>
    <xf numFmtId="0" fontId="21" fillId="0" borderId="28" xfId="46" applyFont="1" applyFill="1" applyBorder="1" applyAlignment="1" applyProtection="1">
      <alignment/>
      <protection hidden="1"/>
    </xf>
    <xf numFmtId="0" fontId="21" fillId="0" borderId="29" xfId="46" applyFont="1" applyFill="1" applyBorder="1" applyAlignment="1" applyProtection="1">
      <alignment/>
      <protection hidden="1"/>
    </xf>
    <xf numFmtId="0" fontId="21" fillId="0" borderId="30" xfId="46" applyFont="1" applyFill="1" applyBorder="1" applyAlignment="1" applyProtection="1">
      <alignment horizontal="right"/>
      <protection hidden="1"/>
    </xf>
    <xf numFmtId="0" fontId="21" fillId="0" borderId="19" xfId="46" applyFont="1" applyFill="1" applyBorder="1" applyAlignment="1" applyProtection="1">
      <alignment horizontal="center"/>
      <protection hidden="1"/>
    </xf>
    <xf numFmtId="0" fontId="22" fillId="13" borderId="19" xfId="46" applyFont="1" applyFill="1" applyBorder="1" applyAlignment="1" applyProtection="1">
      <alignment vertical="center" wrapText="1"/>
      <protection hidden="1"/>
    </xf>
    <xf numFmtId="0" fontId="21" fillId="0" borderId="28" xfId="46" applyFont="1" applyFill="1" applyBorder="1" applyAlignment="1" applyProtection="1">
      <alignment horizontal="left" indent="1"/>
      <protection hidden="1"/>
    </xf>
    <xf numFmtId="0" fontId="21" fillId="0" borderId="29" xfId="46" applyFont="1" applyFill="1" applyBorder="1" applyAlignment="1" applyProtection="1">
      <alignment horizontal="left" indent="1"/>
      <protection hidden="1"/>
    </xf>
    <xf numFmtId="0" fontId="21" fillId="0" borderId="30" xfId="46" applyFont="1" applyFill="1" applyBorder="1" applyAlignment="1" applyProtection="1">
      <alignment horizontal="left" indent="1"/>
      <protection hidden="1"/>
    </xf>
    <xf numFmtId="1" fontId="22" fillId="0" borderId="19" xfId="0" applyNumberFormat="1" applyFont="1" applyFill="1" applyBorder="1" applyAlignment="1" applyProtection="1">
      <alignment/>
      <protection hidden="1" locked="0"/>
    </xf>
    <xf numFmtId="1" fontId="22" fillId="0" borderId="19" xfId="46" applyNumberFormat="1" applyFont="1" applyFill="1" applyBorder="1" applyProtection="1">
      <alignment/>
      <protection hidden="1" locked="0"/>
    </xf>
    <xf numFmtId="167" fontId="22" fillId="0" borderId="19" xfId="46" applyNumberFormat="1" applyFont="1" applyFill="1" applyBorder="1" applyProtection="1">
      <alignment/>
      <protection hidden="1"/>
    </xf>
    <xf numFmtId="0" fontId="22" fillId="34" borderId="19" xfId="46" applyFont="1" applyFill="1" applyBorder="1" applyAlignment="1" applyProtection="1">
      <alignment vertical="center" wrapText="1"/>
      <protection hidden="1"/>
    </xf>
    <xf numFmtId="0" fontId="4" fillId="0" borderId="19" xfId="46" applyFont="1" applyFill="1" applyBorder="1" applyAlignment="1" applyProtection="1">
      <alignment horizontal="center" vertical="center"/>
      <protection hidden="1"/>
    </xf>
    <xf numFmtId="0" fontId="4" fillId="0" borderId="19" xfId="46" applyFont="1" applyFill="1" applyBorder="1" applyAlignment="1" applyProtection="1">
      <alignment horizontal="center"/>
      <protection hidden="1"/>
    </xf>
    <xf numFmtId="3" fontId="4" fillId="34" borderId="19" xfId="46" applyNumberFormat="1" applyFont="1" applyFill="1" applyBorder="1" applyProtection="1">
      <alignment/>
      <protection hidden="1" locked="0"/>
    </xf>
    <xf numFmtId="4" fontId="4" fillId="34" borderId="19" xfId="46" applyNumberFormat="1" applyFont="1" applyFill="1" applyBorder="1" applyProtection="1">
      <alignment/>
      <protection hidden="1" locked="0"/>
    </xf>
    <xf numFmtId="3" fontId="4" fillId="0" borderId="19" xfId="46" applyNumberFormat="1" applyFont="1" applyFill="1" applyBorder="1" applyProtection="1">
      <alignment/>
      <protection hidden="1"/>
    </xf>
    <xf numFmtId="4" fontId="27" fillId="0" borderId="19" xfId="46" applyNumberFormat="1" applyFont="1" applyFill="1" applyBorder="1" applyAlignment="1" applyProtection="1">
      <alignment horizontal="center"/>
      <protection hidden="1"/>
    </xf>
    <xf numFmtId="0" fontId="22" fillId="0" borderId="0" xfId="46" applyFont="1" applyFill="1" applyProtection="1">
      <alignment/>
      <protection hidden="1" locked="0"/>
    </xf>
    <xf numFmtId="4" fontId="4" fillId="0" borderId="19" xfId="46" applyNumberFormat="1" applyFont="1" applyFill="1" applyBorder="1" applyProtection="1">
      <alignment/>
      <protection hidden="1"/>
    </xf>
    <xf numFmtId="2" fontId="22" fillId="0" borderId="0" xfId="46" applyNumberFormat="1" applyFont="1" applyFill="1" applyBorder="1" applyProtection="1">
      <alignment/>
      <protection hidden="1"/>
    </xf>
    <xf numFmtId="0" fontId="22" fillId="0" borderId="0" xfId="46" applyFont="1" applyFill="1" applyBorder="1" applyProtection="1">
      <alignment/>
      <protection hidden="1"/>
    </xf>
    <xf numFmtId="0" fontId="22" fillId="0" borderId="0" xfId="46" applyFont="1" applyFill="1" applyBorder="1" applyAlignment="1" applyProtection="1">
      <alignment horizontal="left"/>
      <protection hidden="1"/>
    </xf>
    <xf numFmtId="0" fontId="22" fillId="0" borderId="0" xfId="46" applyFont="1" applyFill="1" applyBorder="1" applyAlignment="1" applyProtection="1">
      <alignment horizontal="right"/>
      <protection hidden="1"/>
    </xf>
    <xf numFmtId="3" fontId="22" fillId="0" borderId="0" xfId="46" applyNumberFormat="1" applyFont="1" applyFill="1" applyBorder="1" applyProtection="1">
      <alignment/>
      <protection hidden="1"/>
    </xf>
    <xf numFmtId="0" fontId="21" fillId="33" borderId="23" xfId="46" applyFont="1" applyFill="1" applyBorder="1" applyAlignment="1" applyProtection="1">
      <alignment horizontal="center" vertical="center"/>
      <protection hidden="1"/>
    </xf>
    <xf numFmtId="0" fontId="21" fillId="33" borderId="18" xfId="46" applyFont="1" applyFill="1" applyBorder="1" applyAlignment="1" applyProtection="1">
      <alignment horizontal="center" vertical="center"/>
      <protection hidden="1"/>
    </xf>
    <xf numFmtId="0" fontId="21" fillId="0" borderId="19" xfId="46" applyFont="1" applyFill="1" applyBorder="1" applyAlignment="1" applyProtection="1">
      <alignment horizontal="left" vertical="center" wrapText="1"/>
      <protection hidden="1"/>
    </xf>
    <xf numFmtId="0" fontId="21" fillId="8" borderId="18" xfId="46" applyFont="1" applyFill="1" applyBorder="1" applyAlignment="1" applyProtection="1">
      <alignment horizontal="center" vertical="center"/>
      <protection hidden="1"/>
    </xf>
    <xf numFmtId="0" fontId="4" fillId="0" borderId="19" xfId="46" applyFont="1" applyFill="1" applyBorder="1" applyAlignment="1" applyProtection="1">
      <alignment horizontal="center" vertical="center"/>
      <protection hidden="1"/>
    </xf>
    <xf numFmtId="168" fontId="21" fillId="0" borderId="31" xfId="46" applyNumberFormat="1" applyFont="1" applyFill="1" applyBorder="1" applyAlignment="1" applyProtection="1">
      <alignment vertical="center" wrapText="1"/>
      <protection hidden="1"/>
    </xf>
    <xf numFmtId="168" fontId="21" fillId="0" borderId="32" xfId="46" applyNumberFormat="1" applyFont="1" applyFill="1" applyBorder="1" applyAlignment="1" applyProtection="1">
      <alignment vertical="center" wrapText="1"/>
      <protection hidden="1"/>
    </xf>
    <xf numFmtId="168" fontId="21" fillId="0" borderId="33" xfId="46" applyNumberFormat="1" applyFont="1" applyFill="1" applyBorder="1" applyAlignment="1" applyProtection="1">
      <alignment vertical="center" wrapText="1"/>
      <protection hidden="1"/>
    </xf>
    <xf numFmtId="0" fontId="4" fillId="0" borderId="19" xfId="46" applyFont="1" applyFill="1" applyBorder="1" applyAlignment="1" applyProtection="1">
      <alignment horizontal="center" vertical="center"/>
      <protection hidden="1"/>
    </xf>
    <xf numFmtId="0" fontId="4" fillId="0" borderId="19" xfId="46" applyFont="1" applyFill="1" applyBorder="1" applyAlignment="1" applyProtection="1">
      <alignment horizontal="center" vertical="center" wrapText="1"/>
      <protection hidden="1"/>
    </xf>
    <xf numFmtId="0" fontId="22" fillId="0" borderId="28" xfId="46" applyFont="1" applyFill="1" applyBorder="1" applyAlignment="1" applyProtection="1">
      <alignment vertical="center" wrapText="1"/>
      <protection hidden="1"/>
    </xf>
    <xf numFmtId="0" fontId="22" fillId="0" borderId="29" xfId="46" applyFont="1" applyBorder="1" applyAlignment="1" applyProtection="1">
      <alignment wrapText="1"/>
      <protection hidden="1"/>
    </xf>
    <xf numFmtId="0" fontId="22" fillId="0" borderId="30" xfId="46" applyFont="1" applyBorder="1" applyAlignment="1" applyProtection="1">
      <alignment wrapText="1"/>
      <protection hidden="1"/>
    </xf>
    <xf numFmtId="0" fontId="21" fillId="8" borderId="34" xfId="46" applyFont="1" applyFill="1" applyBorder="1" applyAlignment="1" applyProtection="1">
      <alignment horizontal="center" vertical="center"/>
      <protection hidden="1"/>
    </xf>
    <xf numFmtId="0" fontId="21" fillId="8" borderId="23" xfId="46" applyFont="1" applyFill="1" applyBorder="1" applyAlignment="1" applyProtection="1">
      <alignment horizontal="center" vertical="center"/>
      <protection hidden="1"/>
    </xf>
    <xf numFmtId="1" fontId="22" fillId="0" borderId="28" xfId="46" applyNumberFormat="1" applyFont="1" applyFill="1" applyBorder="1" applyAlignment="1" applyProtection="1">
      <alignment horizontal="center" vertical="center" wrapText="1"/>
      <protection hidden="1"/>
    </xf>
    <xf numFmtId="1" fontId="22" fillId="0" borderId="29" xfId="46" applyNumberFormat="1" applyFont="1" applyFill="1" applyBorder="1" applyAlignment="1" applyProtection="1">
      <alignment horizontal="center" vertical="center" wrapText="1"/>
      <protection hidden="1"/>
    </xf>
    <xf numFmtId="1" fontId="22" fillId="0" borderId="30" xfId="46" applyNumberFormat="1" applyFont="1" applyFill="1" applyBorder="1" applyAlignment="1" applyProtection="1">
      <alignment horizontal="center" vertical="center" wrapText="1"/>
      <protection hidden="1"/>
    </xf>
    <xf numFmtId="168" fontId="22" fillId="0" borderId="28" xfId="46" applyNumberFormat="1" applyFont="1" applyFill="1" applyBorder="1" applyAlignment="1" applyProtection="1">
      <alignment horizontal="center" vertical="center" wrapText="1"/>
      <protection hidden="1"/>
    </xf>
    <xf numFmtId="168" fontId="22" fillId="0" borderId="29" xfId="46" applyNumberFormat="1" applyFont="1" applyFill="1" applyBorder="1" applyAlignment="1" applyProtection="1">
      <alignment horizontal="center" vertical="center" wrapText="1"/>
      <protection hidden="1"/>
    </xf>
    <xf numFmtId="168" fontId="22" fillId="0" borderId="35" xfId="46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46" applyFont="1" applyFill="1" applyBorder="1" applyAlignment="1" applyProtection="1">
      <alignment horizontal="left" vertical="center" wrapText="1"/>
      <protection hidden="1"/>
    </xf>
    <xf numFmtId="0" fontId="21" fillId="0" borderId="24" xfId="46" applyFont="1" applyFill="1" applyBorder="1" applyAlignment="1" applyProtection="1">
      <alignment horizontal="left" vertical="center" wrapText="1"/>
      <protection hidden="1"/>
    </xf>
    <xf numFmtId="165" fontId="22" fillId="0" borderId="28" xfId="46" applyNumberFormat="1" applyFont="1" applyFill="1" applyBorder="1" applyAlignment="1" applyProtection="1">
      <alignment horizontal="center" vertical="center" wrapText="1"/>
      <protection hidden="1"/>
    </xf>
    <xf numFmtId="165" fontId="22" fillId="0" borderId="29" xfId="46" applyNumberFormat="1" applyFont="1" applyFill="1" applyBorder="1" applyAlignment="1" applyProtection="1">
      <alignment horizontal="center" vertical="center" wrapText="1"/>
      <protection hidden="1"/>
    </xf>
    <xf numFmtId="165" fontId="22" fillId="0" borderId="30" xfId="46" applyNumberFormat="1" applyFont="1" applyFill="1" applyBorder="1" applyAlignment="1" applyProtection="1">
      <alignment horizontal="center" vertical="center" wrapText="1"/>
      <protection hidden="1"/>
    </xf>
    <xf numFmtId="0" fontId="21" fillId="8" borderId="18" xfId="46" applyFont="1" applyFill="1" applyBorder="1" applyAlignment="1" applyProtection="1">
      <alignment horizontal="center" vertical="center"/>
      <protection hidden="1"/>
    </xf>
    <xf numFmtId="0" fontId="21" fillId="0" borderId="19" xfId="46" applyFont="1" applyFill="1" applyBorder="1" applyAlignment="1" applyProtection="1">
      <alignment horizontal="left" vertical="center" wrapText="1"/>
      <protection hidden="1"/>
    </xf>
    <xf numFmtId="0" fontId="22" fillId="0" borderId="29" xfId="46" applyFont="1" applyBorder="1" applyAlignment="1" applyProtection="1">
      <alignment horizontal="center" vertical="center" wrapText="1"/>
      <protection hidden="1"/>
    </xf>
    <xf numFmtId="0" fontId="22" fillId="0" borderId="30" xfId="46" applyFont="1" applyBorder="1" applyAlignment="1" applyProtection="1">
      <alignment horizontal="center" vertical="center" wrapText="1"/>
      <protection hidden="1"/>
    </xf>
    <xf numFmtId="165" fontId="21" fillId="0" borderId="28" xfId="46" applyNumberFormat="1" applyFont="1" applyFill="1" applyBorder="1" applyAlignment="1" applyProtection="1">
      <alignment horizontal="right" vertical="center" wrapText="1"/>
      <protection hidden="1"/>
    </xf>
    <xf numFmtId="0" fontId="22" fillId="0" borderId="29" xfId="46" applyFont="1" applyFill="1" applyBorder="1" applyAlignment="1" applyProtection="1">
      <alignment wrapText="1"/>
      <protection hidden="1"/>
    </xf>
    <xf numFmtId="0" fontId="22" fillId="0" borderId="30" xfId="46" applyFont="1" applyFill="1" applyBorder="1" applyAlignment="1" applyProtection="1">
      <alignment wrapText="1"/>
      <protection hidden="1"/>
    </xf>
    <xf numFmtId="49" fontId="22" fillId="0" borderId="0" xfId="46" applyNumberFormat="1" applyFont="1" applyFill="1" applyBorder="1" applyAlignment="1" applyProtection="1">
      <alignment horizontal="left" vertical="center" wrapText="1"/>
      <protection hidden="1"/>
    </xf>
    <xf numFmtId="0" fontId="21" fillId="0" borderId="15" xfId="46" applyFont="1" applyFill="1" applyBorder="1" applyAlignment="1" applyProtection="1">
      <alignment horizontal="center" vertical="center" wrapText="1"/>
      <protection hidden="1"/>
    </xf>
    <xf numFmtId="0" fontId="21" fillId="0" borderId="21" xfId="46" applyFont="1" applyFill="1" applyBorder="1" applyAlignment="1" applyProtection="1">
      <alignment horizontal="center" vertical="center" wrapText="1"/>
      <protection hidden="1"/>
    </xf>
    <xf numFmtId="0" fontId="21" fillId="0" borderId="37" xfId="46" applyFont="1" applyFill="1" applyBorder="1" applyAlignment="1" applyProtection="1">
      <alignment horizontal="center" vertical="center" wrapText="1"/>
      <protection hidden="1"/>
    </xf>
    <xf numFmtId="0" fontId="21" fillId="0" borderId="22" xfId="46" applyFont="1" applyFill="1" applyBorder="1" applyAlignment="1" applyProtection="1">
      <alignment horizontal="center" vertical="center" wrapText="1"/>
      <protection hidden="1"/>
    </xf>
    <xf numFmtId="0" fontId="21" fillId="0" borderId="16" xfId="46" applyFont="1" applyFill="1" applyBorder="1" applyAlignment="1" applyProtection="1">
      <alignment horizontal="center" vertical="center" wrapText="1"/>
      <protection hidden="1"/>
    </xf>
    <xf numFmtId="0" fontId="21" fillId="0" borderId="13" xfId="46" applyFont="1" applyFill="1" applyBorder="1" applyAlignment="1" applyProtection="1">
      <alignment horizontal="center" vertical="center" wrapText="1"/>
      <protection hidden="1"/>
    </xf>
    <xf numFmtId="0" fontId="21" fillId="0" borderId="16" xfId="46" applyFont="1" applyFill="1" applyBorder="1" applyAlignment="1" applyProtection="1">
      <alignment horizontal="center" vertical="center"/>
      <protection hidden="1"/>
    </xf>
    <xf numFmtId="0" fontId="21" fillId="0" borderId="24" xfId="46" applyFont="1" applyFill="1" applyBorder="1" applyAlignment="1" applyProtection="1">
      <alignment horizontal="center" vertical="center" wrapText="1"/>
      <protection hidden="1"/>
    </xf>
    <xf numFmtId="0" fontId="21" fillId="0" borderId="17" xfId="46" applyFont="1" applyFill="1" applyBorder="1" applyAlignment="1" applyProtection="1">
      <alignment horizontal="center" vertical="center" wrapText="1"/>
      <protection hidden="1"/>
    </xf>
    <xf numFmtId="0" fontId="21" fillId="33" borderId="38" xfId="46" applyFont="1" applyFill="1" applyBorder="1" applyAlignment="1" applyProtection="1">
      <alignment horizontal="center" vertical="center"/>
      <protection hidden="1"/>
    </xf>
    <xf numFmtId="0" fontId="21" fillId="33" borderId="23" xfId="46" applyFont="1" applyFill="1" applyBorder="1" applyAlignment="1" applyProtection="1">
      <alignment horizontal="center" vertical="center"/>
      <protection hidden="1"/>
    </xf>
    <xf numFmtId="0" fontId="21" fillId="33" borderId="18" xfId="46" applyFont="1" applyFill="1" applyBorder="1" applyAlignment="1" applyProtection="1">
      <alignment horizontal="center" vertical="center"/>
      <protection hidden="1"/>
    </xf>
    <xf numFmtId="0" fontId="21" fillId="33" borderId="34" xfId="46" applyFont="1" applyFill="1" applyBorder="1" applyAlignment="1" applyProtection="1">
      <alignment horizontal="center" vertical="center"/>
      <protection hidden="1"/>
    </xf>
    <xf numFmtId="0" fontId="21" fillId="33" borderId="39" xfId="46" applyFont="1" applyFill="1" applyBorder="1" applyAlignment="1" applyProtection="1">
      <alignment horizontal="center" vertical="center"/>
      <protection hidden="1"/>
    </xf>
    <xf numFmtId="0" fontId="21" fillId="33" borderId="40" xfId="46" applyFont="1" applyFill="1" applyBorder="1" applyAlignment="1" applyProtection="1">
      <alignment horizontal="center" vertical="center"/>
      <protection hidden="1"/>
    </xf>
    <xf numFmtId="0" fontId="21" fillId="8" borderId="39" xfId="46" applyFont="1" applyFill="1" applyBorder="1" applyAlignment="1" applyProtection="1">
      <alignment horizontal="center" vertical="center"/>
      <protection hidden="1"/>
    </xf>
    <xf numFmtId="0" fontId="21" fillId="8" borderId="40" xfId="46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finanční rozvaha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pane xSplit="3" ySplit="4" topLeftCell="D5" activePane="bottomRight" state="frozen"/>
      <selection pane="topLeft" activeCell="O2" sqref="O2"/>
      <selection pane="topRight" activeCell="O2" sqref="O2"/>
      <selection pane="bottomLeft" activeCell="O2" sqref="O2"/>
      <selection pane="bottomRight" activeCell="D5" sqref="D5"/>
    </sheetView>
  </sheetViews>
  <sheetFormatPr defaultColWidth="9.33203125" defaultRowHeight="12.75"/>
  <cols>
    <col min="1" max="1" width="4.33203125" style="1" bestFit="1" customWidth="1"/>
    <col min="2" max="2" width="43.16015625" style="5" customWidth="1"/>
    <col min="3" max="3" width="10.66015625" style="5" customWidth="1"/>
    <col min="4" max="4" width="11.16015625" style="5" customWidth="1"/>
    <col min="5" max="8" width="10.83203125" style="5" customWidth="1"/>
    <col min="9" max="9" width="10.83203125" style="7" customWidth="1"/>
    <col min="10" max="11" width="10.83203125" style="5" customWidth="1"/>
    <col min="12" max="12" width="11.83203125" style="5" customWidth="1"/>
    <col min="13" max="14" width="10.83203125" style="5" customWidth="1"/>
    <col min="15" max="16" width="11.83203125" style="5" customWidth="1"/>
    <col min="17" max="17" width="10.66015625" style="8" customWidth="1"/>
    <col min="18" max="18" width="7.16015625" style="8" customWidth="1"/>
    <col min="19" max="19" width="11.83203125" style="8" customWidth="1"/>
    <col min="20" max="16384" width="9.33203125" style="5" customWidth="1"/>
  </cols>
  <sheetData>
    <row r="1" spans="2:6" ht="19.5" thickBot="1">
      <c r="B1" s="2" t="s">
        <v>0</v>
      </c>
      <c r="C1" s="3" t="s">
        <v>1</v>
      </c>
      <c r="D1" s="4"/>
      <c r="F1" s="6"/>
    </row>
    <row r="2" spans="1:19" ht="16.5" thickBot="1">
      <c r="A2" s="9"/>
      <c r="B2" s="10"/>
      <c r="H2" s="8"/>
      <c r="I2" s="11"/>
      <c r="J2" s="8"/>
      <c r="L2" s="12"/>
      <c r="P2" s="13"/>
      <c r="Q2" s="188" t="s">
        <v>47</v>
      </c>
      <c r="R2" s="188"/>
      <c r="S2" s="188"/>
    </row>
    <row r="3" spans="1:19" ht="15.75" customHeight="1">
      <c r="A3" s="189" t="s">
        <v>2</v>
      </c>
      <c r="B3" s="191" t="s">
        <v>48</v>
      </c>
      <c r="C3" s="193" t="s">
        <v>3</v>
      </c>
      <c r="D3" s="193" t="s">
        <v>4</v>
      </c>
      <c r="E3" s="195" t="s">
        <v>5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 t="s">
        <v>6</v>
      </c>
      <c r="Q3" s="193" t="s">
        <v>7</v>
      </c>
      <c r="R3" s="193"/>
      <c r="S3" s="197"/>
    </row>
    <row r="4" spans="1:19" ht="48" customHeight="1" thickBot="1">
      <c r="A4" s="190"/>
      <c r="B4" s="192"/>
      <c r="C4" s="194"/>
      <c r="D4" s="194"/>
      <c r="E4" s="14" t="s">
        <v>8</v>
      </c>
      <c r="F4" s="14" t="s">
        <v>9</v>
      </c>
      <c r="G4" s="14" t="s">
        <v>10</v>
      </c>
      <c r="H4" s="14" t="s">
        <v>11</v>
      </c>
      <c r="I4" s="15" t="s">
        <v>41</v>
      </c>
      <c r="J4" s="14" t="s">
        <v>12</v>
      </c>
      <c r="K4" s="14" t="s">
        <v>13</v>
      </c>
      <c r="L4" s="16" t="s">
        <v>14</v>
      </c>
      <c r="M4" s="14" t="s">
        <v>15</v>
      </c>
      <c r="N4" s="14" t="s">
        <v>16</v>
      </c>
      <c r="O4" s="16" t="s">
        <v>17</v>
      </c>
      <c r="P4" s="194"/>
      <c r="Q4" s="17" t="s">
        <v>18</v>
      </c>
      <c r="R4" s="17" t="s">
        <v>19</v>
      </c>
      <c r="S4" s="18" t="s">
        <v>20</v>
      </c>
    </row>
    <row r="5" spans="1:19" s="29" customFormat="1" ht="15">
      <c r="A5" s="19">
        <v>1</v>
      </c>
      <c r="B5" s="20" t="s">
        <v>21</v>
      </c>
      <c r="C5" s="21"/>
      <c r="D5" s="22">
        <f>L5+O5</f>
        <v>0</v>
      </c>
      <c r="E5" s="23"/>
      <c r="F5" s="23"/>
      <c r="G5" s="23"/>
      <c r="H5" s="23"/>
      <c r="I5" s="23"/>
      <c r="J5" s="23"/>
      <c r="K5" s="23"/>
      <c r="L5" s="24">
        <f>SUM(E5:K5)</f>
        <v>0</v>
      </c>
      <c r="M5" s="23"/>
      <c r="N5" s="23"/>
      <c r="O5" s="24">
        <f>M5+N5</f>
        <v>0</v>
      </c>
      <c r="P5" s="25" t="e">
        <f>O5/E5*100</f>
        <v>#DIV/0!</v>
      </c>
      <c r="Q5" s="26">
        <f>ROUND(((O5+L5)*12*C5)/1000,0)</f>
        <v>0</v>
      </c>
      <c r="R5" s="27" t="s">
        <v>22</v>
      </c>
      <c r="S5" s="28" t="s">
        <v>22</v>
      </c>
    </row>
    <row r="6" spans="1:19" s="29" customFormat="1" ht="15">
      <c r="A6" s="30">
        <v>2</v>
      </c>
      <c r="B6" s="31" t="s">
        <v>23</v>
      </c>
      <c r="C6" s="32"/>
      <c r="D6" s="33">
        <f>L6+O6</f>
        <v>0</v>
      </c>
      <c r="E6" s="34"/>
      <c r="F6" s="34"/>
      <c r="G6" s="34"/>
      <c r="H6" s="34"/>
      <c r="I6" s="34"/>
      <c r="J6" s="34"/>
      <c r="K6" s="34"/>
      <c r="L6" s="35">
        <f>SUM(E6:K6)</f>
        <v>0</v>
      </c>
      <c r="M6" s="34"/>
      <c r="N6" s="34"/>
      <c r="O6" s="35">
        <f>M6+N6</f>
        <v>0</v>
      </c>
      <c r="P6" s="36" t="e">
        <f>O6/E6*100</f>
        <v>#DIV/0!</v>
      </c>
      <c r="Q6" s="37">
        <f>ROUND(((O6+L6)*12*C6)/1000,0)</f>
        <v>0</v>
      </c>
      <c r="R6" s="38" t="s">
        <v>22</v>
      </c>
      <c r="S6" s="39" t="s">
        <v>22</v>
      </c>
    </row>
    <row r="7" spans="1:19" s="29" customFormat="1" ht="18" customHeight="1" thickBot="1">
      <c r="A7" s="40">
        <v>3</v>
      </c>
      <c r="B7" s="41" t="s">
        <v>49</v>
      </c>
      <c r="C7" s="42">
        <f>C5+C6</f>
        <v>0</v>
      </c>
      <c r="D7" s="43" t="e">
        <f>L7+O7</f>
        <v>#DIV/0!</v>
      </c>
      <c r="E7" s="43" t="e">
        <f aca="true" t="shared" si="0" ref="E7:K7">($C$5*E5+$C$6*E6)/$C$7</f>
        <v>#DIV/0!</v>
      </c>
      <c r="F7" s="43" t="e">
        <f t="shared" si="0"/>
        <v>#DIV/0!</v>
      </c>
      <c r="G7" s="44" t="e">
        <f t="shared" si="0"/>
        <v>#DIV/0!</v>
      </c>
      <c r="H7" s="44" t="e">
        <f t="shared" si="0"/>
        <v>#DIV/0!</v>
      </c>
      <c r="I7" s="45" t="e">
        <f t="shared" si="0"/>
        <v>#DIV/0!</v>
      </c>
      <c r="J7" s="44" t="e">
        <f t="shared" si="0"/>
        <v>#DIV/0!</v>
      </c>
      <c r="K7" s="44" t="e">
        <f t="shared" si="0"/>
        <v>#DIV/0!</v>
      </c>
      <c r="L7" s="46" t="e">
        <f>SUM(E7:K7)</f>
        <v>#DIV/0!</v>
      </c>
      <c r="M7" s="43" t="e">
        <f>($C$5*M5+$C$6*M6)/$C$7</f>
        <v>#DIV/0!</v>
      </c>
      <c r="N7" s="43" t="e">
        <f>($C$5*N5+$C$6*N6)/$C$7</f>
        <v>#DIV/0!</v>
      </c>
      <c r="O7" s="46" t="e">
        <f>M7+N7</f>
        <v>#DIV/0!</v>
      </c>
      <c r="P7" s="47" t="e">
        <f>O7/E7*100</f>
        <v>#DIV/0!</v>
      </c>
      <c r="Q7" s="48" t="e">
        <f>ROUND(((O7+L7)*12*C7)/1000,0)</f>
        <v>#DIV/0!</v>
      </c>
      <c r="R7" s="49"/>
      <c r="S7" s="50" t="e">
        <f>SUM(Q7:R7)</f>
        <v>#DIV/0!</v>
      </c>
    </row>
    <row r="8" spans="2:19" ht="8.25" customHeight="1" thickBot="1">
      <c r="B8" s="51"/>
      <c r="D8" s="52"/>
      <c r="E8" s="52"/>
      <c r="F8" s="52"/>
      <c r="G8" s="52"/>
      <c r="H8" s="52"/>
      <c r="P8" s="53"/>
      <c r="Q8" s="54"/>
      <c r="R8" s="54"/>
      <c r="S8" s="5"/>
    </row>
    <row r="9" spans="1:19" s="29" customFormat="1" ht="19.5" customHeight="1">
      <c r="A9" s="198">
        <v>4</v>
      </c>
      <c r="B9" s="55" t="s">
        <v>70</v>
      </c>
      <c r="C9" s="56" t="s">
        <v>22</v>
      </c>
      <c r="D9" s="57" t="e">
        <f>L9+O9</f>
        <v>#DIV/0!</v>
      </c>
      <c r="E9" s="57" t="e">
        <f>E5/100*E10</f>
        <v>#DIV/0!</v>
      </c>
      <c r="F9" s="57" t="e">
        <f aca="true" t="shared" si="1" ref="F9:K9">F5/100*F10</f>
        <v>#DIV/0!</v>
      </c>
      <c r="G9" s="57">
        <f t="shared" si="1"/>
        <v>0</v>
      </c>
      <c r="H9" s="57">
        <f t="shared" si="1"/>
        <v>0</v>
      </c>
      <c r="I9" s="57" t="e">
        <f t="shared" si="1"/>
        <v>#DIV/0!</v>
      </c>
      <c r="J9" s="57" t="e">
        <f t="shared" si="1"/>
        <v>#DIV/0!</v>
      </c>
      <c r="K9" s="57">
        <f t="shared" si="1"/>
        <v>0</v>
      </c>
      <c r="L9" s="57" t="e">
        <f>SUM(E9:K9)</f>
        <v>#DIV/0!</v>
      </c>
      <c r="M9" s="57">
        <f>M5/100*M10</f>
        <v>0</v>
      </c>
      <c r="N9" s="57">
        <f>N5/100*N10</f>
        <v>0</v>
      </c>
      <c r="O9" s="57">
        <f>SUM(M9:N9)</f>
        <v>0</v>
      </c>
      <c r="P9" s="58"/>
      <c r="Q9" s="58"/>
      <c r="R9" s="58"/>
      <c r="S9" s="59"/>
    </row>
    <row r="10" spans="1:19" s="29" customFormat="1" ht="19.5" customHeight="1">
      <c r="A10" s="199"/>
      <c r="B10" s="60" t="s">
        <v>50</v>
      </c>
      <c r="C10" s="61" t="s">
        <v>22</v>
      </c>
      <c r="D10" s="62"/>
      <c r="E10" s="63" t="e">
        <f>H41</f>
        <v>#DIV/0!</v>
      </c>
      <c r="F10" s="63" t="e">
        <f>E10*0.82</f>
        <v>#DIV/0!</v>
      </c>
      <c r="G10" s="64">
        <v>0</v>
      </c>
      <c r="H10" s="64">
        <v>0</v>
      </c>
      <c r="I10" s="63" t="e">
        <f>E10*0.82</f>
        <v>#DIV/0!</v>
      </c>
      <c r="J10" s="63" t="e">
        <f>E10*0.82</f>
        <v>#DIV/0!</v>
      </c>
      <c r="K10" s="64">
        <v>0</v>
      </c>
      <c r="L10" s="64"/>
      <c r="M10" s="64">
        <v>0</v>
      </c>
      <c r="N10" s="64">
        <v>0</v>
      </c>
      <c r="O10" s="61"/>
      <c r="P10" s="65" t="s">
        <v>22</v>
      </c>
      <c r="Q10" s="65" t="s">
        <v>22</v>
      </c>
      <c r="R10" s="65" t="s">
        <v>22</v>
      </c>
      <c r="S10" s="66" t="s">
        <v>22</v>
      </c>
    </row>
    <row r="11" spans="1:19" s="29" customFormat="1" ht="15">
      <c r="A11" s="155">
        <v>5</v>
      </c>
      <c r="B11" s="68" t="s">
        <v>51</v>
      </c>
      <c r="C11" s="69"/>
      <c r="D11" s="70" t="e">
        <f>L11+O11</f>
        <v>#DIV/0!</v>
      </c>
      <c r="E11" s="71" t="e">
        <f aca="true" t="shared" si="2" ref="E11:K11">E5*(1+E10/100)</f>
        <v>#DIV/0!</v>
      </c>
      <c r="F11" s="71" t="e">
        <f t="shared" si="2"/>
        <v>#DIV/0!</v>
      </c>
      <c r="G11" s="71">
        <f t="shared" si="2"/>
        <v>0</v>
      </c>
      <c r="H11" s="71">
        <f t="shared" si="2"/>
        <v>0</v>
      </c>
      <c r="I11" s="71" t="e">
        <f t="shared" si="2"/>
        <v>#DIV/0!</v>
      </c>
      <c r="J11" s="71" t="e">
        <f t="shared" si="2"/>
        <v>#DIV/0!</v>
      </c>
      <c r="K11" s="71">
        <f t="shared" si="2"/>
        <v>0</v>
      </c>
      <c r="L11" s="72" t="e">
        <f>SUM(E11:K11)</f>
        <v>#DIV/0!</v>
      </c>
      <c r="M11" s="71">
        <f>M5*(1+M10/100)</f>
        <v>0</v>
      </c>
      <c r="N11" s="71">
        <f>N5*(1+N10/100)</f>
        <v>0</v>
      </c>
      <c r="O11" s="72">
        <f>M11+N11</f>
        <v>0</v>
      </c>
      <c r="P11" s="73" t="s">
        <v>22</v>
      </c>
      <c r="Q11" s="74" t="e">
        <f>ROUND(((O11+L11)*12*C11)/1000,0)</f>
        <v>#DIV/0!</v>
      </c>
      <c r="R11" s="75"/>
      <c r="S11" s="76" t="e">
        <f>SUM(Q11:R11)</f>
        <v>#DIV/0!</v>
      </c>
    </row>
    <row r="12" spans="1:19" s="29" customFormat="1" ht="15.75" customHeight="1">
      <c r="A12" s="200">
        <v>6</v>
      </c>
      <c r="B12" s="182" t="s">
        <v>24</v>
      </c>
      <c r="C12" s="77" t="s">
        <v>25</v>
      </c>
      <c r="D12" s="170"/>
      <c r="E12" s="183"/>
      <c r="F12" s="183"/>
      <c r="G12" s="183"/>
      <c r="H12" s="183"/>
      <c r="I12" s="183"/>
      <c r="J12" s="183"/>
      <c r="K12" s="183"/>
      <c r="L12" s="184"/>
      <c r="M12" s="37">
        <f>O11/100*80</f>
        <v>0</v>
      </c>
      <c r="N12" s="78" t="s">
        <v>22</v>
      </c>
      <c r="O12" s="79" t="s">
        <v>22</v>
      </c>
      <c r="P12" s="78" t="s">
        <v>22</v>
      </c>
      <c r="Q12" s="37">
        <f>M12*C11*12/1000</f>
        <v>0</v>
      </c>
      <c r="R12" s="79" t="s">
        <v>22</v>
      </c>
      <c r="S12" s="80">
        <f>SUM(Q12:R12)</f>
        <v>0</v>
      </c>
    </row>
    <row r="13" spans="1:20" s="29" customFormat="1" ht="16.5" customHeight="1">
      <c r="A13" s="200"/>
      <c r="B13" s="182"/>
      <c r="C13" s="77" t="s">
        <v>26</v>
      </c>
      <c r="D13" s="170"/>
      <c r="E13" s="183"/>
      <c r="F13" s="183"/>
      <c r="G13" s="183"/>
      <c r="H13" s="183"/>
      <c r="I13" s="183"/>
      <c r="J13" s="183"/>
      <c r="K13" s="183"/>
      <c r="L13" s="183"/>
      <c r="M13" s="184"/>
      <c r="N13" s="37">
        <f>O11/100*20</f>
        <v>0</v>
      </c>
      <c r="O13" s="79" t="s">
        <v>22</v>
      </c>
      <c r="P13" s="78" t="s">
        <v>22</v>
      </c>
      <c r="Q13" s="37">
        <f>N13*C11*12/1000</f>
        <v>0</v>
      </c>
      <c r="R13" s="79" t="s">
        <v>22</v>
      </c>
      <c r="S13" s="80">
        <f>SUM(Q13:R13)</f>
        <v>0</v>
      </c>
      <c r="T13" s="81"/>
    </row>
    <row r="14" spans="1:21" s="29" customFormat="1" ht="30">
      <c r="A14" s="156">
        <v>7</v>
      </c>
      <c r="B14" s="83" t="s">
        <v>52</v>
      </c>
      <c r="C14" s="84"/>
      <c r="D14" s="185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7"/>
      <c r="Q14" s="85"/>
      <c r="R14" s="85"/>
      <c r="S14" s="86">
        <f>SUM(Q14:R14)</f>
        <v>0</v>
      </c>
      <c r="U14" s="87"/>
    </row>
    <row r="15" spans="1:20" ht="15">
      <c r="A15" s="88">
        <v>8</v>
      </c>
      <c r="B15" s="165" t="s">
        <v>27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7"/>
      <c r="Q15" s="89"/>
      <c r="R15" s="90" t="s">
        <v>28</v>
      </c>
      <c r="S15" s="91"/>
      <c r="T15" s="92"/>
    </row>
    <row r="16" spans="1:19" s="29" customFormat="1" ht="19.5" customHeight="1">
      <c r="A16" s="156">
        <v>9</v>
      </c>
      <c r="B16" s="93" t="s">
        <v>39</v>
      </c>
      <c r="C16" s="94">
        <f>C14-C11</f>
        <v>0</v>
      </c>
      <c r="D16" s="37" t="e">
        <f>O16</f>
        <v>#DIV/0!</v>
      </c>
      <c r="E16" s="95"/>
      <c r="F16" s="95"/>
      <c r="G16" s="95"/>
      <c r="H16" s="95"/>
      <c r="I16" s="96"/>
      <c r="J16" s="95"/>
      <c r="K16" s="95"/>
      <c r="L16" s="95"/>
      <c r="M16" s="95"/>
      <c r="N16" s="95"/>
      <c r="O16" s="37" t="e">
        <f>(Q16+Q15)/12/C11*1000</f>
        <v>#DIV/0!</v>
      </c>
      <c r="P16" s="37"/>
      <c r="Q16" s="37" t="e">
        <f>Q14-Q11</f>
        <v>#DIV/0!</v>
      </c>
      <c r="R16" s="37">
        <f>R14-R11</f>
        <v>0</v>
      </c>
      <c r="S16" s="97"/>
    </row>
    <row r="17" spans="1:21" s="29" customFormat="1" ht="30">
      <c r="A17" s="156">
        <v>10</v>
      </c>
      <c r="B17" s="157" t="s">
        <v>29</v>
      </c>
      <c r="C17" s="94">
        <f>C11</f>
        <v>0</v>
      </c>
      <c r="D17" s="37" t="e">
        <f aca="true" t="shared" si="3" ref="D17:K17">D11+D16</f>
        <v>#DIV/0!</v>
      </c>
      <c r="E17" s="37" t="e">
        <f t="shared" si="3"/>
        <v>#DIV/0!</v>
      </c>
      <c r="F17" s="37" t="e">
        <f t="shared" si="3"/>
        <v>#DIV/0!</v>
      </c>
      <c r="G17" s="37">
        <f t="shared" si="3"/>
        <v>0</v>
      </c>
      <c r="H17" s="37">
        <f t="shared" si="3"/>
        <v>0</v>
      </c>
      <c r="I17" s="99" t="e">
        <f t="shared" si="3"/>
        <v>#DIV/0!</v>
      </c>
      <c r="J17" s="37" t="e">
        <f t="shared" si="3"/>
        <v>#DIV/0!</v>
      </c>
      <c r="K17" s="37">
        <f t="shared" si="3"/>
        <v>0</v>
      </c>
      <c r="L17" s="100" t="e">
        <f>SUM(E17:K17)</f>
        <v>#DIV/0!</v>
      </c>
      <c r="M17" s="37">
        <f>M11</f>
        <v>0</v>
      </c>
      <c r="N17" s="37" t="e">
        <f>O17-M17</f>
        <v>#DIV/0!</v>
      </c>
      <c r="O17" s="100" t="e">
        <f>O11+O16</f>
        <v>#DIV/0!</v>
      </c>
      <c r="P17" s="101" t="e">
        <f>O17/E17*100</f>
        <v>#DIV/0!</v>
      </c>
      <c r="Q17" s="37" t="e">
        <f>C17*D17*12/1000</f>
        <v>#DIV/0!</v>
      </c>
      <c r="R17" s="37">
        <f>R16</f>
        <v>0</v>
      </c>
      <c r="S17" s="80" t="e">
        <f>SUM(Q17:R17)</f>
        <v>#DIV/0!</v>
      </c>
      <c r="U17" s="87"/>
    </row>
    <row r="18" spans="1:21" s="29" customFormat="1" ht="15">
      <c r="A18" s="201">
        <v>11</v>
      </c>
      <c r="B18" s="93" t="s">
        <v>53</v>
      </c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37" t="e">
        <f>O17-O5</f>
        <v>#DIV/0!</v>
      </c>
      <c r="P18" s="173"/>
      <c r="Q18" s="174"/>
      <c r="R18" s="174"/>
      <c r="S18" s="175"/>
      <c r="U18" s="87"/>
    </row>
    <row r="19" spans="1:21" s="29" customFormat="1" ht="15">
      <c r="A19" s="199"/>
      <c r="B19" s="93" t="s">
        <v>30</v>
      </c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02" t="e">
        <f>O18/O5*100</f>
        <v>#DIV/0!</v>
      </c>
      <c r="P19" s="78" t="s">
        <v>22</v>
      </c>
      <c r="Q19" s="78" t="s">
        <v>22</v>
      </c>
      <c r="R19" s="78" t="s">
        <v>22</v>
      </c>
      <c r="S19" s="103" t="s">
        <v>22</v>
      </c>
      <c r="U19" s="87"/>
    </row>
    <row r="20" spans="1:21" s="29" customFormat="1" ht="15">
      <c r="A20" s="201">
        <v>12</v>
      </c>
      <c r="B20" s="176" t="s">
        <v>24</v>
      </c>
      <c r="C20" s="104" t="s">
        <v>25</v>
      </c>
      <c r="D20" s="170"/>
      <c r="E20" s="171"/>
      <c r="F20" s="171"/>
      <c r="G20" s="171"/>
      <c r="H20" s="171"/>
      <c r="I20" s="171"/>
      <c r="J20" s="171"/>
      <c r="K20" s="171"/>
      <c r="L20" s="172"/>
      <c r="M20" s="105" t="e">
        <f>O17/100*80</f>
        <v>#DIV/0!</v>
      </c>
      <c r="N20" s="78" t="s">
        <v>22</v>
      </c>
      <c r="O20" s="78" t="s">
        <v>22</v>
      </c>
      <c r="P20" s="78" t="s">
        <v>22</v>
      </c>
      <c r="Q20" s="105" t="e">
        <f>C17*M20*12/1000</f>
        <v>#DIV/0!</v>
      </c>
      <c r="R20" s="78" t="s">
        <v>22</v>
      </c>
      <c r="S20" s="103" t="s">
        <v>22</v>
      </c>
      <c r="U20" s="87"/>
    </row>
    <row r="21" spans="1:21" s="29" customFormat="1" ht="15">
      <c r="A21" s="202"/>
      <c r="B21" s="177"/>
      <c r="C21" s="104" t="s">
        <v>26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80"/>
      <c r="N21" s="105" t="e">
        <f>O17/100*20</f>
        <v>#DIV/0!</v>
      </c>
      <c r="O21" s="78" t="s">
        <v>22</v>
      </c>
      <c r="P21" s="78" t="s">
        <v>22</v>
      </c>
      <c r="Q21" s="106" t="e">
        <f>C17*N21*12/1000</f>
        <v>#DIV/0!</v>
      </c>
      <c r="R21" s="78" t="s">
        <v>22</v>
      </c>
      <c r="S21" s="103" t="s">
        <v>22</v>
      </c>
      <c r="U21" s="87"/>
    </row>
    <row r="22" spans="1:21" s="109" customFormat="1" ht="15.75" thickBot="1">
      <c r="A22" s="203"/>
      <c r="B22" s="41" t="s">
        <v>54</v>
      </c>
      <c r="C22" s="107">
        <f>IF(C5=0,"",C17/C5*100)</f>
      </c>
      <c r="D22" s="107">
        <f aca="true" t="shared" si="4" ref="D22:N22">IF(D5=0,"",D17/D5*100)</f>
      </c>
      <c r="E22" s="107">
        <f t="shared" si="4"/>
      </c>
      <c r="F22" s="107">
        <f t="shared" si="4"/>
      </c>
      <c r="G22" s="107">
        <f t="shared" si="4"/>
      </c>
      <c r="H22" s="107">
        <f t="shared" si="4"/>
      </c>
      <c r="I22" s="107">
        <f t="shared" si="4"/>
      </c>
      <c r="J22" s="107">
        <f t="shared" si="4"/>
      </c>
      <c r="K22" s="107">
        <f t="shared" si="4"/>
      </c>
      <c r="L22" s="108" t="e">
        <f>L17/L5*100</f>
        <v>#DIV/0!</v>
      </c>
      <c r="M22" s="107">
        <f t="shared" si="4"/>
      </c>
      <c r="N22" s="107">
        <f t="shared" si="4"/>
      </c>
      <c r="O22" s="108" t="e">
        <f>O17/O5*100</f>
        <v>#DIV/0!</v>
      </c>
      <c r="P22" s="160"/>
      <c r="Q22" s="161"/>
      <c r="R22" s="161"/>
      <c r="S22" s="162"/>
      <c r="U22" s="110"/>
    </row>
    <row r="23" spans="1:19" ht="15.75" thickBot="1">
      <c r="A23" s="111"/>
      <c r="B23" s="112"/>
      <c r="C23" s="113"/>
      <c r="D23" s="112"/>
      <c r="E23" s="112"/>
      <c r="F23" s="112"/>
      <c r="G23" s="112"/>
      <c r="H23" s="112"/>
      <c r="I23" s="114"/>
      <c r="J23" s="112"/>
      <c r="K23" s="112"/>
      <c r="L23" s="112"/>
      <c r="M23" s="112"/>
      <c r="N23" s="112"/>
      <c r="O23" s="112"/>
      <c r="P23" s="112"/>
      <c r="Q23" s="115" t="e">
        <f>Q20+Q21</f>
        <v>#DIV/0!</v>
      </c>
      <c r="R23" s="116"/>
      <c r="S23" s="117"/>
    </row>
    <row r="24" spans="1:19" s="29" customFormat="1" ht="15">
      <c r="A24" s="118">
        <v>13</v>
      </c>
      <c r="B24" s="119" t="s">
        <v>55</v>
      </c>
      <c r="C24" s="120"/>
      <c r="D24" s="121">
        <f>L24+O24</f>
        <v>0</v>
      </c>
      <c r="E24" s="57">
        <f>E6</f>
        <v>0</v>
      </c>
      <c r="F24" s="57">
        <f aca="true" t="shared" si="5" ref="F24:N24">F6</f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24">
        <f>SUM(E24:K24)</f>
        <v>0</v>
      </c>
      <c r="M24" s="57">
        <f t="shared" si="5"/>
        <v>0</v>
      </c>
      <c r="N24" s="57">
        <f t="shared" si="5"/>
        <v>0</v>
      </c>
      <c r="O24" s="24">
        <f>M24+N24</f>
        <v>0</v>
      </c>
      <c r="P24" s="27" t="s">
        <v>22</v>
      </c>
      <c r="Q24" s="26">
        <f>ROUND(((O24+L24)*12*C24)/1000,0)</f>
        <v>0</v>
      </c>
      <c r="R24" s="122"/>
      <c r="S24" s="123">
        <f>SUM(Q24:R24)</f>
        <v>0</v>
      </c>
    </row>
    <row r="25" spans="1:19" s="29" customFormat="1" ht="15.75" customHeight="1">
      <c r="A25" s="181">
        <v>14</v>
      </c>
      <c r="B25" s="182" t="s">
        <v>24</v>
      </c>
      <c r="C25" s="77" t="s">
        <v>25</v>
      </c>
      <c r="D25" s="170"/>
      <c r="E25" s="183"/>
      <c r="F25" s="183"/>
      <c r="G25" s="183"/>
      <c r="H25" s="183"/>
      <c r="I25" s="183"/>
      <c r="J25" s="183"/>
      <c r="K25" s="183"/>
      <c r="L25" s="184"/>
      <c r="M25" s="37">
        <f>O24/100*80</f>
        <v>0</v>
      </c>
      <c r="N25" s="78" t="s">
        <v>22</v>
      </c>
      <c r="O25" s="79" t="s">
        <v>22</v>
      </c>
      <c r="P25" s="78" t="s">
        <v>22</v>
      </c>
      <c r="Q25" s="37">
        <f>M25*C24*12/1000</f>
        <v>0</v>
      </c>
      <c r="R25" s="79" t="s">
        <v>22</v>
      </c>
      <c r="S25" s="80">
        <f>SUM(Q25:R25)</f>
        <v>0</v>
      </c>
    </row>
    <row r="26" spans="1:20" s="29" customFormat="1" ht="16.5" customHeight="1">
      <c r="A26" s="181"/>
      <c r="B26" s="182"/>
      <c r="C26" s="77" t="s">
        <v>26</v>
      </c>
      <c r="D26" s="170"/>
      <c r="E26" s="183"/>
      <c r="F26" s="183"/>
      <c r="G26" s="183"/>
      <c r="H26" s="183"/>
      <c r="I26" s="183"/>
      <c r="J26" s="183"/>
      <c r="K26" s="183"/>
      <c r="L26" s="183"/>
      <c r="M26" s="184"/>
      <c r="N26" s="37">
        <f>O24/100*20</f>
        <v>0</v>
      </c>
      <c r="O26" s="79" t="s">
        <v>22</v>
      </c>
      <c r="P26" s="78" t="s">
        <v>22</v>
      </c>
      <c r="Q26" s="37">
        <f>N26*C24*12/1000</f>
        <v>0</v>
      </c>
      <c r="R26" s="79" t="s">
        <v>22</v>
      </c>
      <c r="S26" s="80">
        <f>SUM(Q26:R26)</f>
        <v>0</v>
      </c>
      <c r="T26" s="81"/>
    </row>
    <row r="27" spans="1:21" s="29" customFormat="1" ht="30">
      <c r="A27" s="158">
        <v>15</v>
      </c>
      <c r="B27" s="83" t="s">
        <v>52</v>
      </c>
      <c r="C27" s="125"/>
      <c r="D27" s="185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126"/>
      <c r="R27" s="126"/>
      <c r="S27" s="86">
        <f>SUM(Q27:R27)</f>
        <v>0</v>
      </c>
      <c r="U27" s="87"/>
    </row>
    <row r="28" spans="1:20" ht="15">
      <c r="A28" s="127">
        <v>16</v>
      </c>
      <c r="B28" s="165" t="s">
        <v>27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7"/>
      <c r="Q28" s="89"/>
      <c r="R28" s="90" t="s">
        <v>28</v>
      </c>
      <c r="S28" s="91"/>
      <c r="T28" s="92"/>
    </row>
    <row r="29" spans="1:19" s="29" customFormat="1" ht="15">
      <c r="A29" s="158">
        <v>17</v>
      </c>
      <c r="B29" s="93" t="s">
        <v>40</v>
      </c>
      <c r="C29" s="94">
        <f>C27-C24</f>
        <v>0</v>
      </c>
      <c r="D29" s="37" t="e">
        <f>O29</f>
        <v>#DIV/0!</v>
      </c>
      <c r="E29" s="95"/>
      <c r="F29" s="95"/>
      <c r="G29" s="95"/>
      <c r="H29" s="95"/>
      <c r="I29" s="96"/>
      <c r="J29" s="95"/>
      <c r="K29" s="95"/>
      <c r="L29" s="95"/>
      <c r="M29" s="95"/>
      <c r="N29" s="95"/>
      <c r="O29" s="37" t="e">
        <f>(Q29+Q28)/12/C24*1000</f>
        <v>#DIV/0!</v>
      </c>
      <c r="P29" s="37"/>
      <c r="Q29" s="37">
        <f>Q27-Q24</f>
        <v>0</v>
      </c>
      <c r="R29" s="37">
        <f>R27-R24</f>
        <v>0</v>
      </c>
      <c r="S29" s="97"/>
    </row>
    <row r="30" spans="1:21" s="29" customFormat="1" ht="30">
      <c r="A30" s="158">
        <v>18</v>
      </c>
      <c r="B30" s="157" t="s">
        <v>29</v>
      </c>
      <c r="C30" s="94">
        <f>C24</f>
        <v>0</v>
      </c>
      <c r="D30" s="37" t="e">
        <f aca="true" t="shared" si="6" ref="D30:K30">D24+D29</f>
        <v>#DIV/0!</v>
      </c>
      <c r="E30" s="37">
        <f t="shared" si="6"/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99">
        <f t="shared" si="6"/>
        <v>0</v>
      </c>
      <c r="J30" s="37">
        <f t="shared" si="6"/>
        <v>0</v>
      </c>
      <c r="K30" s="37">
        <f t="shared" si="6"/>
        <v>0</v>
      </c>
      <c r="L30" s="100">
        <f>SUM(E30:K30)</f>
        <v>0</v>
      </c>
      <c r="M30" s="37">
        <f>M24</f>
        <v>0</v>
      </c>
      <c r="N30" s="37" t="e">
        <f>O30-M30</f>
        <v>#DIV/0!</v>
      </c>
      <c r="O30" s="100" t="e">
        <f>O24+O29</f>
        <v>#DIV/0!</v>
      </c>
      <c r="P30" s="101" t="e">
        <f>O30/E30*100</f>
        <v>#DIV/0!</v>
      </c>
      <c r="Q30" s="37" t="e">
        <f>C30*D30*12/1000</f>
        <v>#DIV/0!</v>
      </c>
      <c r="R30" s="37">
        <f>R29</f>
        <v>0</v>
      </c>
      <c r="S30" s="80" t="e">
        <f>SUM(Q30:R30)</f>
        <v>#DIV/0!</v>
      </c>
      <c r="U30" s="87"/>
    </row>
    <row r="31" spans="1:21" s="29" customFormat="1" ht="15">
      <c r="A31" s="168">
        <v>19</v>
      </c>
      <c r="B31" s="93" t="s">
        <v>53</v>
      </c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37" t="e">
        <f>O30-O6</f>
        <v>#DIV/0!</v>
      </c>
      <c r="P31" s="173"/>
      <c r="Q31" s="174"/>
      <c r="R31" s="174"/>
      <c r="S31" s="175"/>
      <c r="U31" s="87"/>
    </row>
    <row r="32" spans="1:21" s="29" customFormat="1" ht="15">
      <c r="A32" s="169"/>
      <c r="B32" s="93" t="s">
        <v>30</v>
      </c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  <c r="O32" s="102" t="e">
        <f>O31/O6*100</f>
        <v>#DIV/0!</v>
      </c>
      <c r="P32" s="78" t="s">
        <v>22</v>
      </c>
      <c r="Q32" s="78" t="s">
        <v>22</v>
      </c>
      <c r="R32" s="78" t="s">
        <v>22</v>
      </c>
      <c r="S32" s="103" t="s">
        <v>22</v>
      </c>
      <c r="U32" s="87"/>
    </row>
    <row r="33" spans="1:21" s="29" customFormat="1" ht="15">
      <c r="A33" s="168">
        <v>20</v>
      </c>
      <c r="B33" s="176" t="s">
        <v>24</v>
      </c>
      <c r="C33" s="104" t="s">
        <v>25</v>
      </c>
      <c r="D33" s="170"/>
      <c r="E33" s="171"/>
      <c r="F33" s="171"/>
      <c r="G33" s="171"/>
      <c r="H33" s="171"/>
      <c r="I33" s="171"/>
      <c r="J33" s="171"/>
      <c r="K33" s="171"/>
      <c r="L33" s="172"/>
      <c r="M33" s="105" t="e">
        <f>O30/100*80</f>
        <v>#DIV/0!</v>
      </c>
      <c r="N33" s="78" t="s">
        <v>22</v>
      </c>
      <c r="O33" s="78" t="s">
        <v>22</v>
      </c>
      <c r="P33" s="78" t="s">
        <v>22</v>
      </c>
      <c r="Q33" s="105" t="e">
        <f>C30*M33*12/1000</f>
        <v>#DIV/0!</v>
      </c>
      <c r="R33" s="78" t="s">
        <v>22</v>
      </c>
      <c r="S33" s="103" t="s">
        <v>22</v>
      </c>
      <c r="U33" s="87"/>
    </row>
    <row r="34" spans="1:21" s="29" customFormat="1" ht="15">
      <c r="A34" s="204"/>
      <c r="B34" s="177"/>
      <c r="C34" s="104" t="s">
        <v>26</v>
      </c>
      <c r="D34" s="178"/>
      <c r="E34" s="179"/>
      <c r="F34" s="179"/>
      <c r="G34" s="179"/>
      <c r="H34" s="179"/>
      <c r="I34" s="179"/>
      <c r="J34" s="179"/>
      <c r="K34" s="179"/>
      <c r="L34" s="179"/>
      <c r="M34" s="180"/>
      <c r="N34" s="105" t="e">
        <f>O30/100*20</f>
        <v>#DIV/0!</v>
      </c>
      <c r="O34" s="78" t="s">
        <v>22</v>
      </c>
      <c r="P34" s="78" t="s">
        <v>22</v>
      </c>
      <c r="Q34" s="106" t="e">
        <f>C30*N34*12/1000</f>
        <v>#DIV/0!</v>
      </c>
      <c r="R34" s="78" t="s">
        <v>22</v>
      </c>
      <c r="S34" s="103" t="s">
        <v>22</v>
      </c>
      <c r="U34" s="87"/>
    </row>
    <row r="35" spans="1:21" s="109" customFormat="1" ht="15.75" thickBot="1">
      <c r="A35" s="205"/>
      <c r="B35" s="41" t="s">
        <v>54</v>
      </c>
      <c r="C35" s="107">
        <f>IF(C6=0,"",C30/C6*100)</f>
      </c>
      <c r="D35" s="107">
        <f aca="true" t="shared" si="7" ref="D35:N35">IF(D6=0,"",D30/D6*100)</f>
      </c>
      <c r="E35" s="107">
        <f t="shared" si="7"/>
      </c>
      <c r="F35" s="107">
        <f t="shared" si="7"/>
      </c>
      <c r="G35" s="107">
        <f t="shared" si="7"/>
      </c>
      <c r="H35" s="107">
        <f t="shared" si="7"/>
      </c>
      <c r="I35" s="107">
        <f t="shared" si="7"/>
      </c>
      <c r="J35" s="107">
        <f t="shared" si="7"/>
      </c>
      <c r="K35" s="107">
        <f t="shared" si="7"/>
      </c>
      <c r="L35" s="108" t="e">
        <f>L30/L6*100</f>
        <v>#DIV/0!</v>
      </c>
      <c r="M35" s="107">
        <f t="shared" si="7"/>
      </c>
      <c r="N35" s="107">
        <f t="shared" si="7"/>
      </c>
      <c r="O35" s="108" t="e">
        <f>O30/O6*100</f>
        <v>#DIV/0!</v>
      </c>
      <c r="P35" s="160"/>
      <c r="Q35" s="161"/>
      <c r="R35" s="161"/>
      <c r="S35" s="162"/>
      <c r="U35" s="110"/>
    </row>
    <row r="36" spans="1:19" ht="15">
      <c r="A36" s="111"/>
      <c r="B36" s="112"/>
      <c r="C36" s="113"/>
      <c r="D36" s="112"/>
      <c r="E36" s="112"/>
      <c r="F36" s="112"/>
      <c r="G36" s="112"/>
      <c r="H36" s="112"/>
      <c r="I36" s="114"/>
      <c r="J36" s="112"/>
      <c r="K36" s="112"/>
      <c r="L36" s="112"/>
      <c r="M36" s="112"/>
      <c r="N36" s="112"/>
      <c r="O36" s="112"/>
      <c r="P36" s="112"/>
      <c r="Q36" s="115" t="e">
        <f>Q33+Q34</f>
        <v>#DIV/0!</v>
      </c>
      <c r="R36" s="116"/>
      <c r="S36" s="117"/>
    </row>
    <row r="37" spans="2:19" ht="15">
      <c r="B37" s="128" t="s">
        <v>31</v>
      </c>
      <c r="D37" s="129" t="s">
        <v>56</v>
      </c>
      <c r="F37" s="8"/>
      <c r="I37" s="8"/>
      <c r="J37" s="130" t="s">
        <v>57</v>
      </c>
      <c r="K37" s="131"/>
      <c r="L37" s="132" t="s">
        <v>58</v>
      </c>
      <c r="M37" s="133" t="s">
        <v>32</v>
      </c>
      <c r="N37" s="133" t="s">
        <v>59</v>
      </c>
      <c r="O37" s="133" t="s">
        <v>33</v>
      </c>
      <c r="Q37" s="5"/>
      <c r="R37" s="5"/>
      <c r="S37" s="5"/>
    </row>
    <row r="38" spans="2:19" ht="15">
      <c r="B38" s="134" t="s">
        <v>60</v>
      </c>
      <c r="D38" s="129" t="s">
        <v>61</v>
      </c>
      <c r="E38" s="8"/>
      <c r="F38" s="8"/>
      <c r="G38" s="8"/>
      <c r="I38" s="5"/>
      <c r="J38" s="135" t="s">
        <v>34</v>
      </c>
      <c r="K38" s="136"/>
      <c r="L38" s="137"/>
      <c r="M38" s="138"/>
      <c r="N38" s="139"/>
      <c r="O38" s="140">
        <f>N38-M38</f>
        <v>0</v>
      </c>
      <c r="Q38" s="5"/>
      <c r="R38" s="5"/>
      <c r="S38" s="5"/>
    </row>
    <row r="39" spans="2:19" ht="15.75" customHeight="1">
      <c r="B39" s="141" t="s">
        <v>62</v>
      </c>
      <c r="D39" s="163" t="s">
        <v>63</v>
      </c>
      <c r="E39" s="163" t="s">
        <v>64</v>
      </c>
      <c r="F39" s="163"/>
      <c r="G39" s="164" t="s">
        <v>65</v>
      </c>
      <c r="H39" s="163" t="s">
        <v>66</v>
      </c>
      <c r="I39" s="5"/>
      <c r="J39" s="135" t="s">
        <v>35</v>
      </c>
      <c r="K39" s="136"/>
      <c r="L39" s="137"/>
      <c r="M39" s="138"/>
      <c r="N39" s="139"/>
      <c r="O39" s="140">
        <f>N39-M39</f>
        <v>0</v>
      </c>
      <c r="Q39" s="5"/>
      <c r="R39" s="5"/>
      <c r="S39" s="5"/>
    </row>
    <row r="40" spans="2:19" ht="15.75" customHeight="1">
      <c r="B40" s="83" t="s">
        <v>67</v>
      </c>
      <c r="D40" s="163"/>
      <c r="E40" s="159" t="s">
        <v>68</v>
      </c>
      <c r="F40" s="159" t="s">
        <v>69</v>
      </c>
      <c r="G40" s="163"/>
      <c r="H40" s="163"/>
      <c r="I40" s="5"/>
      <c r="J40" s="135" t="s">
        <v>36</v>
      </c>
      <c r="K40" s="136"/>
      <c r="L40" s="137"/>
      <c r="M40" s="138"/>
      <c r="N40" s="139"/>
      <c r="O40" s="140">
        <f>N40-M40</f>
        <v>0</v>
      </c>
      <c r="Q40" s="5"/>
      <c r="R40" s="5"/>
      <c r="S40" s="5"/>
    </row>
    <row r="41" spans="2:19" ht="15">
      <c r="B41" s="1"/>
      <c r="C41" s="1"/>
      <c r="D41" s="143">
        <v>2012</v>
      </c>
      <c r="E41" s="144"/>
      <c r="F41" s="145"/>
      <c r="G41" s="146" t="e">
        <f>E41/F41</f>
        <v>#DIV/0!</v>
      </c>
      <c r="H41" s="147" t="e">
        <f>((G41/G42)-1)*100</f>
        <v>#DIV/0!</v>
      </c>
      <c r="I41" s="5"/>
      <c r="J41" s="135" t="s">
        <v>37</v>
      </c>
      <c r="K41" s="136"/>
      <c r="L41" s="137"/>
      <c r="M41" s="138"/>
      <c r="N41" s="139"/>
      <c r="O41" s="140">
        <f>N41-M41</f>
        <v>0</v>
      </c>
      <c r="Q41" s="5"/>
      <c r="R41" s="5"/>
      <c r="S41" s="5"/>
    </row>
    <row r="42" spans="2:19" ht="15">
      <c r="B42" s="148" t="s">
        <v>42</v>
      </c>
      <c r="D42" s="143">
        <v>2011</v>
      </c>
      <c r="E42" s="144"/>
      <c r="F42" s="145"/>
      <c r="G42" s="146" t="e">
        <f>E42/F42</f>
        <v>#DIV/0!</v>
      </c>
      <c r="H42" s="149"/>
      <c r="I42" s="5"/>
      <c r="J42" s="135" t="s">
        <v>38</v>
      </c>
      <c r="K42" s="136"/>
      <c r="L42" s="137"/>
      <c r="M42" s="138"/>
      <c r="N42" s="139"/>
      <c r="O42" s="140">
        <f>N42-M42</f>
        <v>0</v>
      </c>
      <c r="Q42" s="5"/>
      <c r="R42" s="5"/>
      <c r="S42" s="5"/>
    </row>
    <row r="43" spans="2:19" ht="15">
      <c r="B43" s="148" t="s">
        <v>45</v>
      </c>
      <c r="F43" s="150"/>
      <c r="G43" s="151"/>
      <c r="H43" s="152"/>
      <c r="Q43" s="5"/>
      <c r="R43" s="5"/>
      <c r="S43" s="5"/>
    </row>
    <row r="44" spans="2:19" ht="15">
      <c r="B44" s="148" t="s">
        <v>46</v>
      </c>
      <c r="D44" s="153"/>
      <c r="E44" s="154"/>
      <c r="F44" s="151"/>
      <c r="G44" s="151"/>
      <c r="H44" s="151"/>
      <c r="Q44" s="5"/>
      <c r="R44" s="5"/>
      <c r="S44" s="5"/>
    </row>
  </sheetData>
  <sheetProtection password="CC43" sheet="1"/>
  <mergeCells count="43">
    <mergeCell ref="A9:A10"/>
    <mergeCell ref="A12:A13"/>
    <mergeCell ref="B12:B13"/>
    <mergeCell ref="D12:L12"/>
    <mergeCell ref="A20:A22"/>
    <mergeCell ref="A33:A35"/>
    <mergeCell ref="D13:M13"/>
    <mergeCell ref="D14:P14"/>
    <mergeCell ref="B15:P15"/>
    <mergeCell ref="A18:A19"/>
    <mergeCell ref="Q2:S2"/>
    <mergeCell ref="A3:A4"/>
    <mergeCell ref="B3:B4"/>
    <mergeCell ref="C3:C4"/>
    <mergeCell ref="D3:D4"/>
    <mergeCell ref="E3:O3"/>
    <mergeCell ref="P3:P4"/>
    <mergeCell ref="Q3:S3"/>
    <mergeCell ref="C18:N18"/>
    <mergeCell ref="P18:S18"/>
    <mergeCell ref="C19:N19"/>
    <mergeCell ref="B20:B21"/>
    <mergeCell ref="D20:L20"/>
    <mergeCell ref="D21:M21"/>
    <mergeCell ref="P22:S22"/>
    <mergeCell ref="A25:A26"/>
    <mergeCell ref="B25:B26"/>
    <mergeCell ref="D25:L25"/>
    <mergeCell ref="D26:M26"/>
    <mergeCell ref="D27:P27"/>
    <mergeCell ref="A31:A32"/>
    <mergeCell ref="C31:N31"/>
    <mergeCell ref="P31:S31"/>
    <mergeCell ref="C32:N32"/>
    <mergeCell ref="B33:B34"/>
    <mergeCell ref="D33:L33"/>
    <mergeCell ref="D34:M34"/>
    <mergeCell ref="P35:S35"/>
    <mergeCell ref="D39:D40"/>
    <mergeCell ref="E39:F39"/>
    <mergeCell ref="G39:G40"/>
    <mergeCell ref="H39:H40"/>
    <mergeCell ref="B28:P28"/>
  </mergeCells>
  <printOptions horizontalCentered="1"/>
  <pageMargins left="0" right="0" top="0.5905511811023623" bottom="0" header="0.35" footer="0"/>
  <pageSetup horizontalDpi="600" verticalDpi="600" orientation="landscape" paperSize="9" scale="69" r:id="rId1"/>
  <headerFooter alignWithMargins="0">
    <oddHeader xml:space="preserve">&amp;R&amp;"Times New Roman,tučné kurzíva"&amp;12&amp;UPříloha č. 5&amp;U  
&amp;URozpis rozpočtu přímých výdajů na vzdělávání&amp;U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xSplit="3" ySplit="4" topLeftCell="D5" activePane="bottomRight" state="frozen"/>
      <selection pane="topLeft" activeCell="O2" sqref="O2"/>
      <selection pane="topRight" activeCell="O2" sqref="O2"/>
      <selection pane="bottomLeft" activeCell="O2" sqref="O2"/>
      <selection pane="bottomRight" activeCell="A1" sqref="A1"/>
    </sheetView>
  </sheetViews>
  <sheetFormatPr defaultColWidth="9.33203125" defaultRowHeight="12.75"/>
  <cols>
    <col min="1" max="1" width="4.33203125" style="1" bestFit="1" customWidth="1"/>
    <col min="2" max="2" width="43.16015625" style="5" customWidth="1"/>
    <col min="3" max="3" width="10.66015625" style="5" customWidth="1"/>
    <col min="4" max="4" width="11.16015625" style="5" customWidth="1"/>
    <col min="5" max="8" width="10.83203125" style="5" customWidth="1"/>
    <col min="9" max="9" width="10.83203125" style="7" customWidth="1"/>
    <col min="10" max="11" width="10.83203125" style="5" customWidth="1"/>
    <col min="12" max="12" width="11.83203125" style="5" customWidth="1"/>
    <col min="13" max="14" width="10.83203125" style="5" customWidth="1"/>
    <col min="15" max="16" width="11.83203125" style="5" customWidth="1"/>
    <col min="17" max="17" width="10.66015625" style="8" customWidth="1"/>
    <col min="18" max="18" width="7.16015625" style="8" customWidth="1"/>
    <col min="19" max="19" width="11.83203125" style="8" customWidth="1"/>
    <col min="20" max="16384" width="9.33203125" style="5" customWidth="1"/>
  </cols>
  <sheetData>
    <row r="1" spans="2:6" ht="19.5" thickBot="1">
      <c r="B1" s="2" t="s">
        <v>0</v>
      </c>
      <c r="C1" s="3" t="s">
        <v>1</v>
      </c>
      <c r="D1" s="4">
        <v>1111</v>
      </c>
      <c r="F1" s="6" t="s">
        <v>43</v>
      </c>
    </row>
    <row r="2" spans="1:19" ht="16.5" thickBot="1">
      <c r="A2" s="9"/>
      <c r="B2" s="10" t="s">
        <v>44</v>
      </c>
      <c r="H2" s="8"/>
      <c r="I2" s="11"/>
      <c r="J2" s="8"/>
      <c r="L2" s="12"/>
      <c r="P2" s="13">
        <v>10.56</v>
      </c>
      <c r="Q2" s="188" t="s">
        <v>47</v>
      </c>
      <c r="R2" s="188"/>
      <c r="S2" s="188"/>
    </row>
    <row r="3" spans="1:19" ht="15.75" customHeight="1">
      <c r="A3" s="189" t="s">
        <v>2</v>
      </c>
      <c r="B3" s="191" t="s">
        <v>48</v>
      </c>
      <c r="C3" s="193" t="s">
        <v>3</v>
      </c>
      <c r="D3" s="193" t="s">
        <v>4</v>
      </c>
      <c r="E3" s="195" t="s">
        <v>5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 t="s">
        <v>6</v>
      </c>
      <c r="Q3" s="193" t="s">
        <v>7</v>
      </c>
      <c r="R3" s="193"/>
      <c r="S3" s="197"/>
    </row>
    <row r="4" spans="1:19" ht="48" customHeight="1" thickBot="1">
      <c r="A4" s="190"/>
      <c r="B4" s="192"/>
      <c r="C4" s="194"/>
      <c r="D4" s="194"/>
      <c r="E4" s="14" t="s">
        <v>8</v>
      </c>
      <c r="F4" s="14" t="s">
        <v>9</v>
      </c>
      <c r="G4" s="14" t="s">
        <v>10</v>
      </c>
      <c r="H4" s="14" t="s">
        <v>11</v>
      </c>
      <c r="I4" s="15" t="s">
        <v>41</v>
      </c>
      <c r="J4" s="14" t="s">
        <v>12</v>
      </c>
      <c r="K4" s="14" t="s">
        <v>13</v>
      </c>
      <c r="L4" s="16" t="s">
        <v>14</v>
      </c>
      <c r="M4" s="14" t="s">
        <v>15</v>
      </c>
      <c r="N4" s="14" t="s">
        <v>16</v>
      </c>
      <c r="O4" s="16" t="s">
        <v>17</v>
      </c>
      <c r="P4" s="194"/>
      <c r="Q4" s="17" t="s">
        <v>18</v>
      </c>
      <c r="R4" s="17" t="s">
        <v>19</v>
      </c>
      <c r="S4" s="18" t="s">
        <v>20</v>
      </c>
    </row>
    <row r="5" spans="1:19" s="29" customFormat="1" ht="15">
      <c r="A5" s="19">
        <v>1</v>
      </c>
      <c r="B5" s="20" t="s">
        <v>21</v>
      </c>
      <c r="C5" s="21">
        <v>11.677</v>
      </c>
      <c r="D5" s="22">
        <f>L5+O5</f>
        <v>23979.182723873142</v>
      </c>
      <c r="E5" s="23">
        <v>16120.293454368988</v>
      </c>
      <c r="F5" s="23">
        <v>3626.759156175958</v>
      </c>
      <c r="G5" s="23">
        <v>641.8672033341898</v>
      </c>
      <c r="H5" s="23">
        <v>1092.7321515229369</v>
      </c>
      <c r="I5" s="23">
        <v>0</v>
      </c>
      <c r="J5" s="23">
        <v>41.09931203790928</v>
      </c>
      <c r="K5" s="23">
        <v>0</v>
      </c>
      <c r="L5" s="24">
        <f>SUM(E5:K5)</f>
        <v>21522.751277439984</v>
      </c>
      <c r="M5" s="23">
        <v>1420.0208386857355</v>
      </c>
      <c r="N5" s="23">
        <v>1036.4106077474237</v>
      </c>
      <c r="O5" s="24">
        <f>M5+N5</f>
        <v>2456.431446433159</v>
      </c>
      <c r="P5" s="25">
        <f>O5/E5*100</f>
        <v>15.23813107612757</v>
      </c>
      <c r="Q5" s="26">
        <f>ROUND(((O5+L5)*12*C5)/1000,0)</f>
        <v>3360</v>
      </c>
      <c r="R5" s="27" t="s">
        <v>22</v>
      </c>
      <c r="S5" s="28" t="s">
        <v>22</v>
      </c>
    </row>
    <row r="6" spans="1:19" s="29" customFormat="1" ht="15">
      <c r="A6" s="30">
        <v>2</v>
      </c>
      <c r="B6" s="31" t="s">
        <v>23</v>
      </c>
      <c r="C6" s="32">
        <v>2.98</v>
      </c>
      <c r="D6" s="33">
        <f>L6+O6</f>
        <v>15827.740492170022</v>
      </c>
      <c r="E6" s="34">
        <v>11560.54250559284</v>
      </c>
      <c r="F6" s="34">
        <v>1649.10514541387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5">
        <f>SUM(E6:K6)</f>
        <v>13209.647651006711</v>
      </c>
      <c r="M6" s="34">
        <v>1353.2438478747204</v>
      </c>
      <c r="N6" s="34">
        <v>1264.8489932885907</v>
      </c>
      <c r="O6" s="35">
        <f>M6+N6</f>
        <v>2618.0928411633113</v>
      </c>
      <c r="P6" s="36">
        <f>O6/E6*100</f>
        <v>22.646799143696864</v>
      </c>
      <c r="Q6" s="37">
        <f>ROUND(((O6+L6)*12*C6)/1000,0)</f>
        <v>566</v>
      </c>
      <c r="R6" s="38" t="s">
        <v>22</v>
      </c>
      <c r="S6" s="39" t="s">
        <v>22</v>
      </c>
    </row>
    <row r="7" spans="1:19" s="29" customFormat="1" ht="18" customHeight="1" thickBot="1">
      <c r="A7" s="40">
        <v>3</v>
      </c>
      <c r="B7" s="41" t="s">
        <v>49</v>
      </c>
      <c r="C7" s="42">
        <f>C5+C6</f>
        <v>14.657</v>
      </c>
      <c r="D7" s="43">
        <f>L7+O7</f>
        <v>22321.865547747377</v>
      </c>
      <c r="E7" s="43">
        <f aca="true" t="shared" si="0" ref="E7:K7">($C$5*E5+$C$6*E6)/$C$7</f>
        <v>15193.223943053375</v>
      </c>
      <c r="F7" s="43">
        <f t="shared" si="0"/>
        <v>3224.6708057583405</v>
      </c>
      <c r="G7" s="44">
        <f t="shared" si="0"/>
        <v>511.36544540720024</v>
      </c>
      <c r="H7" s="44">
        <f t="shared" si="0"/>
        <v>870.5624161379092</v>
      </c>
      <c r="I7" s="45">
        <f t="shared" si="0"/>
        <v>0</v>
      </c>
      <c r="J7" s="44">
        <f t="shared" si="0"/>
        <v>32.7431716358509</v>
      </c>
      <c r="K7" s="44">
        <f t="shared" si="0"/>
        <v>0</v>
      </c>
      <c r="L7" s="46">
        <f>SUM(E7:K7)</f>
        <v>19832.565781992675</v>
      </c>
      <c r="M7" s="43">
        <f>($C$5*M5+$C$6*M6)/$C$7</f>
        <v>1406.4440199222215</v>
      </c>
      <c r="N7" s="43">
        <f>($C$5*N5+$C$6*N6)/$C$7</f>
        <v>1082.8557458324804</v>
      </c>
      <c r="O7" s="46">
        <f>M7+N7</f>
        <v>2489.299765754702</v>
      </c>
      <c r="P7" s="47">
        <f>O7/E7*100</f>
        <v>16.384276142344735</v>
      </c>
      <c r="Q7" s="48">
        <f>ROUND(((O7+L7)*12*C7)/1000,0)</f>
        <v>3926</v>
      </c>
      <c r="R7" s="49">
        <v>0</v>
      </c>
      <c r="S7" s="50">
        <f>SUM(Q7:R7)</f>
        <v>3926</v>
      </c>
    </row>
    <row r="8" spans="2:19" ht="8.25" customHeight="1" thickBot="1">
      <c r="B8" s="51"/>
      <c r="D8" s="52"/>
      <c r="E8" s="52"/>
      <c r="F8" s="52"/>
      <c r="G8" s="52"/>
      <c r="H8" s="52"/>
      <c r="P8" s="53"/>
      <c r="Q8" s="54"/>
      <c r="R8" s="54"/>
      <c r="S8" s="5"/>
    </row>
    <row r="9" spans="1:19" s="29" customFormat="1" ht="19.5" customHeight="1">
      <c r="A9" s="198">
        <v>4</v>
      </c>
      <c r="B9" s="55" t="s">
        <v>70</v>
      </c>
      <c r="C9" s="56" t="s">
        <v>22</v>
      </c>
      <c r="D9" s="57">
        <f>L9+O9</f>
        <v>297.1115201356526</v>
      </c>
      <c r="E9" s="57">
        <f>E5/100*E10</f>
        <v>250.39421624649188</v>
      </c>
      <c r="F9" s="57">
        <f aca="true" t="shared" si="1" ref="F9:K9">F5/100*F10</f>
        <v>46.19382429834507</v>
      </c>
      <c r="G9" s="57">
        <f t="shared" si="1"/>
        <v>0</v>
      </c>
      <c r="H9" s="57">
        <f t="shared" si="1"/>
        <v>0</v>
      </c>
      <c r="I9" s="57">
        <f t="shared" si="1"/>
        <v>0</v>
      </c>
      <c r="J9" s="57">
        <f t="shared" si="1"/>
        <v>0.5234795908156878</v>
      </c>
      <c r="K9" s="57">
        <f t="shared" si="1"/>
        <v>0</v>
      </c>
      <c r="L9" s="57">
        <f>SUM(E9:K9)</f>
        <v>297.1115201356526</v>
      </c>
      <c r="M9" s="57">
        <f>M5/100*M10</f>
        <v>0</v>
      </c>
      <c r="N9" s="57">
        <f>N5/100*N10</f>
        <v>0</v>
      </c>
      <c r="O9" s="57">
        <f>SUM(M9:N9)</f>
        <v>0</v>
      </c>
      <c r="P9" s="58"/>
      <c r="Q9" s="58"/>
      <c r="R9" s="58"/>
      <c r="S9" s="59"/>
    </row>
    <row r="10" spans="1:19" s="29" customFormat="1" ht="19.5" customHeight="1">
      <c r="A10" s="199"/>
      <c r="B10" s="60" t="s">
        <v>50</v>
      </c>
      <c r="C10" s="61" t="s">
        <v>22</v>
      </c>
      <c r="D10" s="62"/>
      <c r="E10" s="63">
        <f>H41</f>
        <v>1.553285719985631</v>
      </c>
      <c r="F10" s="63">
        <f>E10*0.82</f>
        <v>1.2736942903882174</v>
      </c>
      <c r="G10" s="64">
        <v>0</v>
      </c>
      <c r="H10" s="64">
        <v>0</v>
      </c>
      <c r="I10" s="63">
        <f>E10*0.82</f>
        <v>1.2736942903882174</v>
      </c>
      <c r="J10" s="63">
        <f>E10*0.82</f>
        <v>1.2736942903882174</v>
      </c>
      <c r="K10" s="64">
        <v>0</v>
      </c>
      <c r="L10" s="64"/>
      <c r="M10" s="64">
        <v>0</v>
      </c>
      <c r="N10" s="64">
        <v>0</v>
      </c>
      <c r="O10" s="61"/>
      <c r="P10" s="65" t="s">
        <v>22</v>
      </c>
      <c r="Q10" s="65" t="s">
        <v>22</v>
      </c>
      <c r="R10" s="65" t="s">
        <v>22</v>
      </c>
      <c r="S10" s="66" t="s">
        <v>22</v>
      </c>
    </row>
    <row r="11" spans="1:19" s="29" customFormat="1" ht="15">
      <c r="A11" s="67">
        <v>5</v>
      </c>
      <c r="B11" s="68" t="s">
        <v>51</v>
      </c>
      <c r="C11" s="69">
        <v>11.6</v>
      </c>
      <c r="D11" s="70">
        <f>L11+O11</f>
        <v>24276.294244008794</v>
      </c>
      <c r="E11" s="71">
        <f aca="true" t="shared" si="2" ref="E11:K11">E5*(1+E10/100)</f>
        <v>16370.68767061548</v>
      </c>
      <c r="F11" s="71">
        <f t="shared" si="2"/>
        <v>3672.9529804743033</v>
      </c>
      <c r="G11" s="71">
        <f t="shared" si="2"/>
        <v>641.8672033341898</v>
      </c>
      <c r="H11" s="71">
        <f t="shared" si="2"/>
        <v>1092.7321515229369</v>
      </c>
      <c r="I11" s="71">
        <f t="shared" si="2"/>
        <v>0</v>
      </c>
      <c r="J11" s="71">
        <f t="shared" si="2"/>
        <v>41.62279162872497</v>
      </c>
      <c r="K11" s="71">
        <f t="shared" si="2"/>
        <v>0</v>
      </c>
      <c r="L11" s="72">
        <f>SUM(E11:K11)</f>
        <v>21819.862797575635</v>
      </c>
      <c r="M11" s="71">
        <f>M5*(1+M10/100)</f>
        <v>1420.0208386857355</v>
      </c>
      <c r="N11" s="71">
        <f>N5*(1+N10/100)</f>
        <v>1036.4106077474237</v>
      </c>
      <c r="O11" s="72">
        <f>M11+N11</f>
        <v>2456.431446433159</v>
      </c>
      <c r="P11" s="73" t="s">
        <v>22</v>
      </c>
      <c r="Q11" s="74">
        <f>ROUND(((O11+L11)*12*C11)/1000,0)</f>
        <v>3379</v>
      </c>
      <c r="R11" s="75">
        <v>0</v>
      </c>
      <c r="S11" s="76">
        <f>SUM(Q11:R11)</f>
        <v>3379</v>
      </c>
    </row>
    <row r="12" spans="1:19" s="29" customFormat="1" ht="15.75" customHeight="1">
      <c r="A12" s="200">
        <v>6</v>
      </c>
      <c r="B12" s="182" t="s">
        <v>24</v>
      </c>
      <c r="C12" s="77" t="s">
        <v>25</v>
      </c>
      <c r="D12" s="170"/>
      <c r="E12" s="183"/>
      <c r="F12" s="183"/>
      <c r="G12" s="183"/>
      <c r="H12" s="183"/>
      <c r="I12" s="183"/>
      <c r="J12" s="183"/>
      <c r="K12" s="183"/>
      <c r="L12" s="184"/>
      <c r="M12" s="37">
        <f>O11/100*80</f>
        <v>1965.1451571465273</v>
      </c>
      <c r="N12" s="78" t="s">
        <v>22</v>
      </c>
      <c r="O12" s="79" t="s">
        <v>22</v>
      </c>
      <c r="P12" s="78" t="s">
        <v>22</v>
      </c>
      <c r="Q12" s="37">
        <f>M12*C11*12/1000</f>
        <v>273.5482058747966</v>
      </c>
      <c r="R12" s="79" t="s">
        <v>22</v>
      </c>
      <c r="S12" s="80">
        <f>SUM(Q12:R12)</f>
        <v>273.5482058747966</v>
      </c>
    </row>
    <row r="13" spans="1:20" s="29" customFormat="1" ht="16.5" customHeight="1">
      <c r="A13" s="200"/>
      <c r="B13" s="182"/>
      <c r="C13" s="77" t="s">
        <v>26</v>
      </c>
      <c r="D13" s="170"/>
      <c r="E13" s="183"/>
      <c r="F13" s="183"/>
      <c r="G13" s="183"/>
      <c r="H13" s="183"/>
      <c r="I13" s="183"/>
      <c r="J13" s="183"/>
      <c r="K13" s="183"/>
      <c r="L13" s="183"/>
      <c r="M13" s="184"/>
      <c r="N13" s="37">
        <f>O11/100*20</f>
        <v>491.2862892866318</v>
      </c>
      <c r="O13" s="79" t="s">
        <v>22</v>
      </c>
      <c r="P13" s="78" t="s">
        <v>22</v>
      </c>
      <c r="Q13" s="37">
        <f>N13*C11*12/1000</f>
        <v>68.38705146869916</v>
      </c>
      <c r="R13" s="79" t="s">
        <v>22</v>
      </c>
      <c r="S13" s="80">
        <f>SUM(Q13:R13)</f>
        <v>68.38705146869916</v>
      </c>
      <c r="T13" s="81"/>
    </row>
    <row r="14" spans="1:21" s="29" customFormat="1" ht="30">
      <c r="A14" s="82">
        <v>7</v>
      </c>
      <c r="B14" s="83" t="s">
        <v>52</v>
      </c>
      <c r="C14" s="84">
        <v>11.63</v>
      </c>
      <c r="D14" s="185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7"/>
      <c r="Q14" s="85">
        <v>3063</v>
      </c>
      <c r="R14" s="85">
        <v>0</v>
      </c>
      <c r="S14" s="86">
        <f>SUM(Q14:R14)</f>
        <v>3063</v>
      </c>
      <c r="U14" s="87"/>
    </row>
    <row r="15" spans="1:20" ht="15">
      <c r="A15" s="88">
        <v>8</v>
      </c>
      <c r="B15" s="165" t="s">
        <v>27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7"/>
      <c r="Q15" s="89"/>
      <c r="R15" s="90" t="s">
        <v>28</v>
      </c>
      <c r="S15" s="91"/>
      <c r="T15" s="92"/>
    </row>
    <row r="16" spans="1:19" s="29" customFormat="1" ht="19.5" customHeight="1">
      <c r="A16" s="82">
        <v>9</v>
      </c>
      <c r="B16" s="93" t="s">
        <v>39</v>
      </c>
      <c r="C16" s="94">
        <f>C14-C11</f>
        <v>0.030000000000001137</v>
      </c>
      <c r="D16" s="37">
        <f>O16</f>
        <v>-2270.1149425287354</v>
      </c>
      <c r="E16" s="95"/>
      <c r="F16" s="95"/>
      <c r="G16" s="95"/>
      <c r="H16" s="95"/>
      <c r="I16" s="96"/>
      <c r="J16" s="95"/>
      <c r="K16" s="95"/>
      <c r="L16" s="95"/>
      <c r="M16" s="95"/>
      <c r="N16" s="95"/>
      <c r="O16" s="37">
        <f>(Q16+Q15)/12/C11*1000</f>
        <v>-2270.1149425287354</v>
      </c>
      <c r="P16" s="37"/>
      <c r="Q16" s="37">
        <f>Q14-Q11</f>
        <v>-316</v>
      </c>
      <c r="R16" s="37">
        <f>R14-R11</f>
        <v>0</v>
      </c>
      <c r="S16" s="97"/>
    </row>
    <row r="17" spans="1:21" s="29" customFormat="1" ht="30">
      <c r="A17" s="82">
        <v>10</v>
      </c>
      <c r="B17" s="98" t="s">
        <v>29</v>
      </c>
      <c r="C17" s="94">
        <f>C11</f>
        <v>11.6</v>
      </c>
      <c r="D17" s="37">
        <f aca="true" t="shared" si="3" ref="D17:K17">D11+D16</f>
        <v>22006.179301480057</v>
      </c>
      <c r="E17" s="37">
        <f t="shared" si="3"/>
        <v>16370.68767061548</v>
      </c>
      <c r="F17" s="37">
        <f t="shared" si="3"/>
        <v>3672.9529804743033</v>
      </c>
      <c r="G17" s="37">
        <f t="shared" si="3"/>
        <v>641.8672033341898</v>
      </c>
      <c r="H17" s="37">
        <f t="shared" si="3"/>
        <v>1092.7321515229369</v>
      </c>
      <c r="I17" s="99">
        <f t="shared" si="3"/>
        <v>0</v>
      </c>
      <c r="J17" s="37">
        <f t="shared" si="3"/>
        <v>41.62279162872497</v>
      </c>
      <c r="K17" s="37">
        <f t="shared" si="3"/>
        <v>0</v>
      </c>
      <c r="L17" s="100">
        <f>SUM(E17:K17)</f>
        <v>21819.862797575635</v>
      </c>
      <c r="M17" s="37">
        <f>M11</f>
        <v>1420.0208386857355</v>
      </c>
      <c r="N17" s="37">
        <f>O17-M17</f>
        <v>-1233.7043347813117</v>
      </c>
      <c r="O17" s="100">
        <f>O11+O16</f>
        <v>186.31650390442383</v>
      </c>
      <c r="P17" s="101">
        <f>O17/E17*100</f>
        <v>1.1381104303813219</v>
      </c>
      <c r="Q17" s="37">
        <f>C17*D17*12/1000</f>
        <v>3063.260158766024</v>
      </c>
      <c r="R17" s="37">
        <f>R16</f>
        <v>0</v>
      </c>
      <c r="S17" s="80">
        <f>SUM(Q17:R17)</f>
        <v>3063.260158766024</v>
      </c>
      <c r="U17" s="87"/>
    </row>
    <row r="18" spans="1:21" s="29" customFormat="1" ht="15">
      <c r="A18" s="201">
        <v>11</v>
      </c>
      <c r="B18" s="93" t="s">
        <v>53</v>
      </c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37">
        <f>O17-O5</f>
        <v>-2270.1149425287354</v>
      </c>
      <c r="P18" s="173"/>
      <c r="Q18" s="174"/>
      <c r="R18" s="174"/>
      <c r="S18" s="175"/>
      <c r="U18" s="87"/>
    </row>
    <row r="19" spans="1:21" s="29" customFormat="1" ht="15">
      <c r="A19" s="199"/>
      <c r="B19" s="93" t="s">
        <v>30</v>
      </c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02">
        <f>O18/O5*100</f>
        <v>-92.41515556336965</v>
      </c>
      <c r="P19" s="78" t="s">
        <v>22</v>
      </c>
      <c r="Q19" s="78" t="s">
        <v>22</v>
      </c>
      <c r="R19" s="78" t="s">
        <v>22</v>
      </c>
      <c r="S19" s="103" t="s">
        <v>22</v>
      </c>
      <c r="U19" s="87"/>
    </row>
    <row r="20" spans="1:21" s="29" customFormat="1" ht="15">
      <c r="A20" s="201">
        <v>12</v>
      </c>
      <c r="B20" s="176" t="s">
        <v>24</v>
      </c>
      <c r="C20" s="104" t="s">
        <v>25</v>
      </c>
      <c r="D20" s="170"/>
      <c r="E20" s="171"/>
      <c r="F20" s="171"/>
      <c r="G20" s="171"/>
      <c r="H20" s="171"/>
      <c r="I20" s="171"/>
      <c r="J20" s="171"/>
      <c r="K20" s="171"/>
      <c r="L20" s="172"/>
      <c r="M20" s="105">
        <f>O17/100*80</f>
        <v>149.05320312353905</v>
      </c>
      <c r="N20" s="78" t="s">
        <v>22</v>
      </c>
      <c r="O20" s="78" t="s">
        <v>22</v>
      </c>
      <c r="P20" s="78" t="s">
        <v>22</v>
      </c>
      <c r="Q20" s="105">
        <f>C17*M20*12/1000</f>
        <v>20.748205874796636</v>
      </c>
      <c r="R20" s="78" t="s">
        <v>22</v>
      </c>
      <c r="S20" s="103" t="s">
        <v>22</v>
      </c>
      <c r="U20" s="87"/>
    </row>
    <row r="21" spans="1:21" s="29" customFormat="1" ht="15">
      <c r="A21" s="202"/>
      <c r="B21" s="177"/>
      <c r="C21" s="104" t="s">
        <v>26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80"/>
      <c r="N21" s="105">
        <f>O17/100*20</f>
        <v>37.26330078088476</v>
      </c>
      <c r="O21" s="78" t="s">
        <v>22</v>
      </c>
      <c r="P21" s="78" t="s">
        <v>22</v>
      </c>
      <c r="Q21" s="106">
        <f>C17*N21*12/1000</f>
        <v>5.187051468699159</v>
      </c>
      <c r="R21" s="78" t="s">
        <v>22</v>
      </c>
      <c r="S21" s="103" t="s">
        <v>22</v>
      </c>
      <c r="U21" s="87"/>
    </row>
    <row r="22" spans="1:21" s="109" customFormat="1" ht="15.75" thickBot="1">
      <c r="A22" s="203"/>
      <c r="B22" s="41" t="s">
        <v>54</v>
      </c>
      <c r="C22" s="107">
        <f>IF(C5=0,"",C17/C5*100)</f>
        <v>99.3405840541235</v>
      </c>
      <c r="D22" s="107">
        <f aca="true" t="shared" si="4" ref="D22:N22">IF(D5=0,"",D17/D5*100)</f>
        <v>91.77201556403001</v>
      </c>
      <c r="E22" s="107">
        <f t="shared" si="4"/>
        <v>101.55328571998564</v>
      </c>
      <c r="F22" s="107">
        <f t="shared" si="4"/>
        <v>101.27369429038822</v>
      </c>
      <c r="G22" s="107">
        <f t="shared" si="4"/>
        <v>100</v>
      </c>
      <c r="H22" s="107">
        <f t="shared" si="4"/>
        <v>100</v>
      </c>
      <c r="I22" s="107">
        <f t="shared" si="4"/>
      </c>
      <c r="J22" s="107">
        <f t="shared" si="4"/>
        <v>101.27369429038822</v>
      </c>
      <c r="K22" s="107">
        <f t="shared" si="4"/>
      </c>
      <c r="L22" s="108">
        <f>L17/L5*100</f>
        <v>101.38045325295879</v>
      </c>
      <c r="M22" s="107">
        <f t="shared" si="4"/>
        <v>100</v>
      </c>
      <c r="N22" s="107">
        <f t="shared" si="4"/>
        <v>-119.03625122698176</v>
      </c>
      <c r="O22" s="108">
        <f>O17/O5*100</f>
        <v>7.5848444366303465</v>
      </c>
      <c r="P22" s="160"/>
      <c r="Q22" s="161"/>
      <c r="R22" s="161"/>
      <c r="S22" s="162"/>
      <c r="U22" s="110"/>
    </row>
    <row r="23" spans="1:19" ht="15.75" thickBot="1">
      <c r="A23" s="111"/>
      <c r="B23" s="112"/>
      <c r="C23" s="113"/>
      <c r="D23" s="112"/>
      <c r="E23" s="112"/>
      <c r="F23" s="112"/>
      <c r="G23" s="112"/>
      <c r="H23" s="112"/>
      <c r="I23" s="114"/>
      <c r="J23" s="112"/>
      <c r="K23" s="112"/>
      <c r="L23" s="112"/>
      <c r="M23" s="112"/>
      <c r="N23" s="112"/>
      <c r="O23" s="112"/>
      <c r="P23" s="112"/>
      <c r="Q23" s="115">
        <f>Q20+Q21</f>
        <v>25.935257343495795</v>
      </c>
      <c r="R23" s="116"/>
      <c r="S23" s="117"/>
    </row>
    <row r="24" spans="1:19" s="29" customFormat="1" ht="15">
      <c r="A24" s="118">
        <v>13</v>
      </c>
      <c r="B24" s="119" t="s">
        <v>55</v>
      </c>
      <c r="C24" s="120">
        <v>2.9</v>
      </c>
      <c r="D24" s="121">
        <f>L24+O24</f>
        <v>15827.740492170022</v>
      </c>
      <c r="E24" s="57">
        <f>E6</f>
        <v>11560.54250559284</v>
      </c>
      <c r="F24" s="57">
        <f aca="true" t="shared" si="5" ref="F24:N24">F6</f>
        <v>1649.10514541387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24">
        <f>SUM(E24:K24)</f>
        <v>13209.647651006711</v>
      </c>
      <c r="M24" s="57">
        <f t="shared" si="5"/>
        <v>1353.2438478747204</v>
      </c>
      <c r="N24" s="57">
        <f t="shared" si="5"/>
        <v>1264.8489932885907</v>
      </c>
      <c r="O24" s="24">
        <f>M24+N24</f>
        <v>2618.0928411633113</v>
      </c>
      <c r="P24" s="27" t="s">
        <v>22</v>
      </c>
      <c r="Q24" s="26">
        <f>ROUND(((O24+L24)*12*C24)/1000,0)</f>
        <v>551</v>
      </c>
      <c r="R24" s="122">
        <v>0</v>
      </c>
      <c r="S24" s="123">
        <f>SUM(Q24:R24)</f>
        <v>551</v>
      </c>
    </row>
    <row r="25" spans="1:19" s="29" customFormat="1" ht="15.75" customHeight="1">
      <c r="A25" s="181">
        <v>14</v>
      </c>
      <c r="B25" s="182" t="s">
        <v>24</v>
      </c>
      <c r="C25" s="77" t="s">
        <v>25</v>
      </c>
      <c r="D25" s="170"/>
      <c r="E25" s="183"/>
      <c r="F25" s="183"/>
      <c r="G25" s="183"/>
      <c r="H25" s="183"/>
      <c r="I25" s="183"/>
      <c r="J25" s="183"/>
      <c r="K25" s="183"/>
      <c r="L25" s="184"/>
      <c r="M25" s="37">
        <f>O24/100*80</f>
        <v>2094.474272930649</v>
      </c>
      <c r="N25" s="78" t="s">
        <v>22</v>
      </c>
      <c r="O25" s="79" t="s">
        <v>22</v>
      </c>
      <c r="P25" s="78" t="s">
        <v>22</v>
      </c>
      <c r="Q25" s="37">
        <f>M25*C24*12/1000</f>
        <v>72.88770469798658</v>
      </c>
      <c r="R25" s="79" t="s">
        <v>22</v>
      </c>
      <c r="S25" s="80">
        <f>SUM(Q25:R25)</f>
        <v>72.88770469798658</v>
      </c>
    </row>
    <row r="26" spans="1:20" s="29" customFormat="1" ht="16.5" customHeight="1">
      <c r="A26" s="181"/>
      <c r="B26" s="182"/>
      <c r="C26" s="77" t="s">
        <v>26</v>
      </c>
      <c r="D26" s="170"/>
      <c r="E26" s="183"/>
      <c r="F26" s="183"/>
      <c r="G26" s="183"/>
      <c r="H26" s="183"/>
      <c r="I26" s="183"/>
      <c r="J26" s="183"/>
      <c r="K26" s="183"/>
      <c r="L26" s="183"/>
      <c r="M26" s="184"/>
      <c r="N26" s="37">
        <f>O24/100*20</f>
        <v>523.6185682326623</v>
      </c>
      <c r="O26" s="79" t="s">
        <v>22</v>
      </c>
      <c r="P26" s="78" t="s">
        <v>22</v>
      </c>
      <c r="Q26" s="37">
        <f>N26*C24*12/1000</f>
        <v>18.221926174496645</v>
      </c>
      <c r="R26" s="79" t="s">
        <v>22</v>
      </c>
      <c r="S26" s="80">
        <f>SUM(Q26:R26)</f>
        <v>18.221926174496645</v>
      </c>
      <c r="T26" s="81"/>
    </row>
    <row r="27" spans="1:21" s="29" customFormat="1" ht="30">
      <c r="A27" s="124">
        <v>15</v>
      </c>
      <c r="B27" s="83" t="s">
        <v>52</v>
      </c>
      <c r="C27" s="125">
        <v>3.19</v>
      </c>
      <c r="D27" s="185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126">
        <v>545</v>
      </c>
      <c r="R27" s="126">
        <v>0</v>
      </c>
      <c r="S27" s="86">
        <f>SUM(Q27:R27)</f>
        <v>545</v>
      </c>
      <c r="U27" s="87"/>
    </row>
    <row r="28" spans="1:20" ht="15">
      <c r="A28" s="127">
        <v>16</v>
      </c>
      <c r="B28" s="165" t="s">
        <v>27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7"/>
      <c r="Q28" s="89"/>
      <c r="R28" s="90" t="s">
        <v>28</v>
      </c>
      <c r="S28" s="91"/>
      <c r="T28" s="92"/>
    </row>
    <row r="29" spans="1:19" s="29" customFormat="1" ht="15">
      <c r="A29" s="124">
        <v>17</v>
      </c>
      <c r="B29" s="93" t="s">
        <v>40</v>
      </c>
      <c r="C29" s="94">
        <f>C27-C24</f>
        <v>0.29000000000000004</v>
      </c>
      <c r="D29" s="37">
        <f>O29</f>
        <v>-172.41379310344828</v>
      </c>
      <c r="E29" s="95"/>
      <c r="F29" s="95"/>
      <c r="G29" s="95"/>
      <c r="H29" s="95"/>
      <c r="I29" s="96"/>
      <c r="J29" s="95"/>
      <c r="K29" s="95"/>
      <c r="L29" s="95"/>
      <c r="M29" s="95"/>
      <c r="N29" s="95"/>
      <c r="O29" s="37">
        <f>(Q29+Q28)/12/C24*1000</f>
        <v>-172.41379310344828</v>
      </c>
      <c r="P29" s="37"/>
      <c r="Q29" s="37">
        <f>Q27-Q24</f>
        <v>-6</v>
      </c>
      <c r="R29" s="37">
        <f>R27-R24</f>
        <v>0</v>
      </c>
      <c r="S29" s="97"/>
    </row>
    <row r="30" spans="1:21" s="29" customFormat="1" ht="30">
      <c r="A30" s="124">
        <v>18</v>
      </c>
      <c r="B30" s="98" t="s">
        <v>29</v>
      </c>
      <c r="C30" s="94">
        <f>C24</f>
        <v>2.9</v>
      </c>
      <c r="D30" s="37">
        <f aca="true" t="shared" si="6" ref="D30:K30">D24+D29</f>
        <v>15655.326699066574</v>
      </c>
      <c r="E30" s="37">
        <f t="shared" si="6"/>
        <v>11560.54250559284</v>
      </c>
      <c r="F30" s="37">
        <f t="shared" si="6"/>
        <v>1649.10514541387</v>
      </c>
      <c r="G30" s="37">
        <f t="shared" si="6"/>
        <v>0</v>
      </c>
      <c r="H30" s="37">
        <f t="shared" si="6"/>
        <v>0</v>
      </c>
      <c r="I30" s="99">
        <f t="shared" si="6"/>
        <v>0</v>
      </c>
      <c r="J30" s="37">
        <f t="shared" si="6"/>
        <v>0</v>
      </c>
      <c r="K30" s="37">
        <f t="shared" si="6"/>
        <v>0</v>
      </c>
      <c r="L30" s="100">
        <f>SUM(E30:K30)</f>
        <v>13209.647651006711</v>
      </c>
      <c r="M30" s="37">
        <f>M24</f>
        <v>1353.2438478747204</v>
      </c>
      <c r="N30" s="37">
        <f>O30-M30</f>
        <v>1092.4352001851425</v>
      </c>
      <c r="O30" s="100">
        <f>O24+O29</f>
        <v>2445.679048059863</v>
      </c>
      <c r="P30" s="101">
        <f>O30/E30*100</f>
        <v>21.15540033589838</v>
      </c>
      <c r="Q30" s="37">
        <f>C30*D30*12/1000</f>
        <v>544.8053691275169</v>
      </c>
      <c r="R30" s="37">
        <f>R29</f>
        <v>0</v>
      </c>
      <c r="S30" s="80">
        <f>SUM(Q30:R30)</f>
        <v>544.8053691275169</v>
      </c>
      <c r="U30" s="87"/>
    </row>
    <row r="31" spans="1:21" s="29" customFormat="1" ht="15">
      <c r="A31" s="168">
        <v>19</v>
      </c>
      <c r="B31" s="93" t="s">
        <v>53</v>
      </c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37">
        <f>O30-O6</f>
        <v>-172.41379310344837</v>
      </c>
      <c r="P31" s="173"/>
      <c r="Q31" s="174"/>
      <c r="R31" s="174"/>
      <c r="S31" s="175"/>
      <c r="U31" s="87"/>
    </row>
    <row r="32" spans="1:21" s="29" customFormat="1" ht="15">
      <c r="A32" s="169"/>
      <c r="B32" s="93" t="s">
        <v>30</v>
      </c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  <c r="O32" s="102">
        <f>O31/O6*100</f>
        <v>-6.585472844684867</v>
      </c>
      <c r="P32" s="78" t="s">
        <v>22</v>
      </c>
      <c r="Q32" s="78" t="s">
        <v>22</v>
      </c>
      <c r="R32" s="78" t="s">
        <v>22</v>
      </c>
      <c r="S32" s="103" t="s">
        <v>22</v>
      </c>
      <c r="U32" s="87"/>
    </row>
    <row r="33" spans="1:21" s="29" customFormat="1" ht="15">
      <c r="A33" s="168">
        <v>20</v>
      </c>
      <c r="B33" s="176" t="s">
        <v>24</v>
      </c>
      <c r="C33" s="104" t="s">
        <v>25</v>
      </c>
      <c r="D33" s="170"/>
      <c r="E33" s="171"/>
      <c r="F33" s="171"/>
      <c r="G33" s="171"/>
      <c r="H33" s="171"/>
      <c r="I33" s="171"/>
      <c r="J33" s="171"/>
      <c r="K33" s="171"/>
      <c r="L33" s="172"/>
      <c r="M33" s="105">
        <f>O30/100*80</f>
        <v>1956.5432384478902</v>
      </c>
      <c r="N33" s="78" t="s">
        <v>22</v>
      </c>
      <c r="O33" s="78" t="s">
        <v>22</v>
      </c>
      <c r="P33" s="78" t="s">
        <v>22</v>
      </c>
      <c r="Q33" s="105">
        <f>C30*M33*12/1000</f>
        <v>68.08770469798657</v>
      </c>
      <c r="R33" s="78" t="s">
        <v>22</v>
      </c>
      <c r="S33" s="103" t="s">
        <v>22</v>
      </c>
      <c r="U33" s="87"/>
    </row>
    <row r="34" spans="1:21" s="29" customFormat="1" ht="15">
      <c r="A34" s="204"/>
      <c r="B34" s="177"/>
      <c r="C34" s="104" t="s">
        <v>26</v>
      </c>
      <c r="D34" s="178"/>
      <c r="E34" s="179"/>
      <c r="F34" s="179"/>
      <c r="G34" s="179"/>
      <c r="H34" s="179"/>
      <c r="I34" s="179"/>
      <c r="J34" s="179"/>
      <c r="K34" s="179"/>
      <c r="L34" s="179"/>
      <c r="M34" s="180"/>
      <c r="N34" s="105">
        <f>O30/100*20</f>
        <v>489.13580961197255</v>
      </c>
      <c r="O34" s="78" t="s">
        <v>22</v>
      </c>
      <c r="P34" s="78" t="s">
        <v>22</v>
      </c>
      <c r="Q34" s="106">
        <f>C30*N34*12/1000</f>
        <v>17.02192617449664</v>
      </c>
      <c r="R34" s="78" t="s">
        <v>22</v>
      </c>
      <c r="S34" s="103" t="s">
        <v>22</v>
      </c>
      <c r="U34" s="87"/>
    </row>
    <row r="35" spans="1:21" s="109" customFormat="1" ht="15.75" thickBot="1">
      <c r="A35" s="205"/>
      <c r="B35" s="41" t="s">
        <v>54</v>
      </c>
      <c r="C35" s="107">
        <f>IF(C6=0,"",C30/C6*100)</f>
        <v>97.31543624161073</v>
      </c>
      <c r="D35" s="107">
        <f aca="true" t="shared" si="7" ref="D35:N35">IF(D6=0,"",D30/D6*100)</f>
        <v>98.91068599975631</v>
      </c>
      <c r="E35" s="107">
        <f t="shared" si="7"/>
        <v>100</v>
      </c>
      <c r="F35" s="107">
        <f t="shared" si="7"/>
        <v>100</v>
      </c>
      <c r="G35" s="107">
        <f t="shared" si="7"/>
      </c>
      <c r="H35" s="107">
        <f t="shared" si="7"/>
      </c>
      <c r="I35" s="107">
        <f t="shared" si="7"/>
      </c>
      <c r="J35" s="107">
        <f t="shared" si="7"/>
      </c>
      <c r="K35" s="107">
        <f t="shared" si="7"/>
      </c>
      <c r="L35" s="108">
        <f>L30/L6*100</f>
        <v>100</v>
      </c>
      <c r="M35" s="107">
        <f t="shared" si="7"/>
        <v>100</v>
      </c>
      <c r="N35" s="107">
        <f t="shared" si="7"/>
        <v>86.36882394512767</v>
      </c>
      <c r="O35" s="108">
        <f>O30/O6*100</f>
        <v>93.41452715531513</v>
      </c>
      <c r="P35" s="160"/>
      <c r="Q35" s="161"/>
      <c r="R35" s="161"/>
      <c r="S35" s="162"/>
      <c r="U35" s="110"/>
    </row>
    <row r="36" spans="1:19" ht="15">
      <c r="A36" s="111"/>
      <c r="B36" s="112"/>
      <c r="C36" s="113"/>
      <c r="D36" s="112"/>
      <c r="E36" s="112"/>
      <c r="F36" s="112"/>
      <c r="G36" s="112"/>
      <c r="H36" s="112"/>
      <c r="I36" s="114"/>
      <c r="J36" s="112"/>
      <c r="K36" s="112"/>
      <c r="L36" s="112"/>
      <c r="M36" s="112"/>
      <c r="N36" s="112"/>
      <c r="O36" s="112"/>
      <c r="P36" s="112"/>
      <c r="Q36" s="115">
        <f>Q33+Q34</f>
        <v>85.10963087248321</v>
      </c>
      <c r="R36" s="116"/>
      <c r="S36" s="117"/>
    </row>
    <row r="37" spans="2:19" ht="15">
      <c r="B37" s="128" t="s">
        <v>31</v>
      </c>
      <c r="D37" s="129" t="s">
        <v>56</v>
      </c>
      <c r="F37" s="8"/>
      <c r="I37" s="8"/>
      <c r="J37" s="130" t="s">
        <v>57</v>
      </c>
      <c r="K37" s="131"/>
      <c r="L37" s="132" t="s">
        <v>58</v>
      </c>
      <c r="M37" s="133" t="s">
        <v>32</v>
      </c>
      <c r="N37" s="133" t="s">
        <v>59</v>
      </c>
      <c r="O37" s="133" t="s">
        <v>33</v>
      </c>
      <c r="Q37" s="5"/>
      <c r="R37" s="5"/>
      <c r="S37" s="5"/>
    </row>
    <row r="38" spans="2:19" ht="15">
      <c r="B38" s="134" t="s">
        <v>60</v>
      </c>
      <c r="D38" s="129" t="s">
        <v>61</v>
      </c>
      <c r="E38" s="8"/>
      <c r="F38" s="8"/>
      <c r="G38" s="8"/>
      <c r="I38" s="5"/>
      <c r="J38" s="135" t="s">
        <v>34</v>
      </c>
      <c r="K38" s="136"/>
      <c r="L38" s="137"/>
      <c r="M38" s="138">
        <v>20</v>
      </c>
      <c r="N38" s="139">
        <v>20</v>
      </c>
      <c r="O38" s="140">
        <f>N38-M38</f>
        <v>0</v>
      </c>
      <c r="Q38" s="5"/>
      <c r="R38" s="5"/>
      <c r="S38" s="5"/>
    </row>
    <row r="39" spans="2:19" ht="15.75" customHeight="1">
      <c r="B39" s="141" t="s">
        <v>62</v>
      </c>
      <c r="D39" s="163" t="s">
        <v>63</v>
      </c>
      <c r="E39" s="163" t="s">
        <v>64</v>
      </c>
      <c r="F39" s="163"/>
      <c r="G39" s="164" t="s">
        <v>65</v>
      </c>
      <c r="H39" s="163" t="s">
        <v>66</v>
      </c>
      <c r="I39" s="5"/>
      <c r="J39" s="135" t="s">
        <v>35</v>
      </c>
      <c r="K39" s="136"/>
      <c r="L39" s="137"/>
      <c r="M39" s="138">
        <v>20</v>
      </c>
      <c r="N39" s="139">
        <v>20</v>
      </c>
      <c r="O39" s="140">
        <f>N39-M39</f>
        <v>0</v>
      </c>
      <c r="Q39" s="5"/>
      <c r="R39" s="5"/>
      <c r="S39" s="5"/>
    </row>
    <row r="40" spans="2:19" ht="15.75" customHeight="1">
      <c r="B40" s="83" t="s">
        <v>67</v>
      </c>
      <c r="D40" s="163"/>
      <c r="E40" s="142" t="s">
        <v>68</v>
      </c>
      <c r="F40" s="142" t="s">
        <v>69</v>
      </c>
      <c r="G40" s="163"/>
      <c r="H40" s="163"/>
      <c r="I40" s="5"/>
      <c r="J40" s="135" t="s">
        <v>36</v>
      </c>
      <c r="K40" s="136"/>
      <c r="L40" s="137"/>
      <c r="M40" s="138">
        <v>39</v>
      </c>
      <c r="N40" s="139">
        <v>40</v>
      </c>
      <c r="O40" s="140">
        <f>N40-M40</f>
        <v>1</v>
      </c>
      <c r="Q40" s="5"/>
      <c r="R40" s="5"/>
      <c r="S40" s="5"/>
    </row>
    <row r="41" spans="2:19" ht="15">
      <c r="B41" s="1"/>
      <c r="C41" s="1"/>
      <c r="D41" s="143">
        <v>2012</v>
      </c>
      <c r="E41" s="144">
        <v>254523</v>
      </c>
      <c r="F41" s="145">
        <v>11.6</v>
      </c>
      <c r="G41" s="146">
        <f>E41/F41</f>
        <v>21941.637931034482</v>
      </c>
      <c r="H41" s="147">
        <f>((G41/G42)-1)*100</f>
        <v>1.553285719985631</v>
      </c>
      <c r="I41" s="5"/>
      <c r="J41" s="135" t="s">
        <v>37</v>
      </c>
      <c r="K41" s="136"/>
      <c r="L41" s="137"/>
      <c r="M41" s="138">
        <v>20</v>
      </c>
      <c r="N41" s="139">
        <v>20</v>
      </c>
      <c r="O41" s="140">
        <f>N41-M41</f>
        <v>0</v>
      </c>
      <c r="Q41" s="5"/>
      <c r="R41" s="5"/>
      <c r="S41" s="5"/>
    </row>
    <row r="42" spans="2:19" ht="15">
      <c r="B42" s="148" t="s">
        <v>42</v>
      </c>
      <c r="D42" s="143">
        <v>2011</v>
      </c>
      <c r="E42" s="144">
        <v>250630</v>
      </c>
      <c r="F42" s="145">
        <v>11.6</v>
      </c>
      <c r="G42" s="146">
        <f>E42/F42</f>
        <v>21606.03448275862</v>
      </c>
      <c r="H42" s="149"/>
      <c r="I42" s="5"/>
      <c r="J42" s="135" t="s">
        <v>38</v>
      </c>
      <c r="K42" s="136"/>
      <c r="L42" s="137"/>
      <c r="M42" s="138">
        <v>0</v>
      </c>
      <c r="N42" s="139">
        <v>0</v>
      </c>
      <c r="O42" s="140">
        <f>N42-M42</f>
        <v>0</v>
      </c>
      <c r="Q42" s="5"/>
      <c r="R42" s="5"/>
      <c r="S42" s="5"/>
    </row>
    <row r="43" spans="2:19" ht="15">
      <c r="B43" s="148" t="s">
        <v>45</v>
      </c>
      <c r="F43" s="150"/>
      <c r="G43" s="151"/>
      <c r="H43" s="152"/>
      <c r="Q43" s="5"/>
      <c r="R43" s="5"/>
      <c r="S43" s="5"/>
    </row>
    <row r="44" spans="2:19" ht="15">
      <c r="B44" s="148" t="s">
        <v>46</v>
      </c>
      <c r="D44" s="153"/>
      <c r="E44" s="154"/>
      <c r="F44" s="151"/>
      <c r="G44" s="151"/>
      <c r="H44" s="151"/>
      <c r="Q44" s="5"/>
      <c r="R44" s="5"/>
      <c r="S44" s="5"/>
    </row>
  </sheetData>
  <sheetProtection/>
  <mergeCells count="43">
    <mergeCell ref="B15:P15"/>
    <mergeCell ref="A18:A19"/>
    <mergeCell ref="Q2:S2"/>
    <mergeCell ref="A3:A4"/>
    <mergeCell ref="B3:B4"/>
    <mergeCell ref="C3:C4"/>
    <mergeCell ref="D3:D4"/>
    <mergeCell ref="E3:O3"/>
    <mergeCell ref="P3:P4"/>
    <mergeCell ref="Q3:S3"/>
    <mergeCell ref="A9:A10"/>
    <mergeCell ref="A12:A13"/>
    <mergeCell ref="B12:B13"/>
    <mergeCell ref="D12:L12"/>
    <mergeCell ref="D13:M13"/>
    <mergeCell ref="D14:P14"/>
    <mergeCell ref="C18:N18"/>
    <mergeCell ref="P18:S18"/>
    <mergeCell ref="C19:N19"/>
    <mergeCell ref="B20:B21"/>
    <mergeCell ref="D20:L20"/>
    <mergeCell ref="D21:M21"/>
    <mergeCell ref="P22:S22"/>
    <mergeCell ref="A25:A26"/>
    <mergeCell ref="B25:B26"/>
    <mergeCell ref="D25:L25"/>
    <mergeCell ref="D26:M26"/>
    <mergeCell ref="D27:P27"/>
    <mergeCell ref="A20:A22"/>
    <mergeCell ref="A31:A32"/>
    <mergeCell ref="C31:N31"/>
    <mergeCell ref="P31:S31"/>
    <mergeCell ref="C32:N32"/>
    <mergeCell ref="B33:B34"/>
    <mergeCell ref="D33:L33"/>
    <mergeCell ref="D34:M34"/>
    <mergeCell ref="A33:A35"/>
    <mergeCell ref="P35:S35"/>
    <mergeCell ref="D39:D40"/>
    <mergeCell ref="E39:F39"/>
    <mergeCell ref="G39:G40"/>
    <mergeCell ref="H39:H40"/>
    <mergeCell ref="B28:P28"/>
  </mergeCells>
  <printOptions horizontalCentered="1"/>
  <pageMargins left="0" right="0" top="0.5905511811023623" bottom="0" header="0.36" footer="0"/>
  <pageSetup horizontalDpi="600" verticalDpi="600" orientation="landscape" paperSize="9" scale="68" r:id="rId1"/>
  <headerFooter alignWithMargins="0">
    <oddHeader xml:space="preserve">&amp;R&amp;"Times New Roman,tučné kurzíva"&amp;12&amp;UPříloha č. 5  
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Bendová Jana</cp:lastModifiedBy>
  <cp:lastPrinted>2012-03-06T12:04:37Z</cp:lastPrinted>
  <dcterms:created xsi:type="dcterms:W3CDTF">2011-02-24T14:02:17Z</dcterms:created>
  <dcterms:modified xsi:type="dcterms:W3CDTF">2012-03-06T12:08:27Z</dcterms:modified>
  <cp:category/>
  <cp:version/>
  <cp:contentType/>
  <cp:contentStatus/>
</cp:coreProperties>
</file>